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225" windowWidth="9720" windowHeight="7320" tabRatio="625" activeTab="0"/>
  </bookViews>
  <sheets>
    <sheet name="Všeob.údaje" sheetId="1" r:id="rId1"/>
    <sheet name="Účastníci" sheetId="2" r:id="rId2"/>
    <sheet name="Tab.zápasov" sheetId="3" r:id="rId3"/>
    <sheet name="Pom.tab.úč." sheetId="4" r:id="rId4"/>
    <sheet name="Pavúk" sheetId="5" r:id="rId5"/>
    <sheet name="Zorad.úč." sheetId="6" r:id="rId6"/>
  </sheets>
  <externalReferences>
    <externalReference r:id="rId9"/>
  </externalReferences>
  <definedNames>
    <definedName name="tab_uc_abc">'Pom.tab.úč.'!$K$3:$R$67</definedName>
    <definedName name="tab_uc_pornas">'Zorad.úč.'!$A$2:$I$33</definedName>
    <definedName name="tab_zap_tr">'Pom.tab.úč.'!#REF!</definedName>
    <definedName name="TZ_2">'[1]TZ2'!$A$2:$F$61</definedName>
  </definedNames>
  <calcPr fullCalcOnLoad="1"/>
</workbook>
</file>

<file path=xl/comments2.xml><?xml version="1.0" encoding="utf-8"?>
<comments xmlns="http://schemas.openxmlformats.org/spreadsheetml/2006/main">
  <authors>
    <author>Kristian Walach</author>
  </authors>
  <commentList>
    <comment ref="F2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  <comment ref="I2" authorId="0">
      <text>
        <r>
          <rPr>
            <sz val="10"/>
            <rFont val="Times New Roman CE"/>
            <family val="1"/>
          </rPr>
          <t>Sem zadať priradenie do výkonnostnej skupiny. Najlepšia skupina má číslo 1, ďalšia slabšia 2 atď. Hodnota 0 je pre nejslabšiu. Hráči sa nasadzujú v poradí výkonnostných skupín (1,2,3,... 0), v rámci každej skupiny v poradí žrebovacieho čísla.</t>
        </r>
      </text>
    </comment>
    <comment ref="J2" authorId="0">
      <text>
        <r>
          <rPr>
            <sz val="10"/>
            <rFont val="Times New Roman CE"/>
            <family val="1"/>
          </rPr>
          <t xml:space="preserve">Tento údaj se používa pre triedenie účastníkov do pavúka - počíta sa automaticky, je tu uvedený pre informáciu.
</t>
        </r>
      </text>
    </comment>
    <comment ref="L2" authorId="0">
      <text>
        <r>
          <rPr>
            <sz val="10"/>
            <rFont val="Times New Roman CE"/>
            <family val="1"/>
          </rPr>
          <t>Toto je abecedný zoznam hráčov nasadených do pavúka. Žiadne z uvedených skrátených mien sa nesmie opakovať (dvakrát rovnaké meno pod sebou)!!! Ak to nastane  je nutné hráčov rozlíšiť údajom v stĺpci St/Ml, inak nebudú správne vyhodnotené výsledky!!!</t>
        </r>
      </text>
    </comment>
    <comment ref="E2" authorId="0">
      <text>
        <r>
          <rPr>
            <sz val="10"/>
            <rFont val="Times New Roman CE"/>
            <family val="1"/>
          </rPr>
          <t>Sem ku každému hráčovi zadať žrebovacie číslo. Určuje nasadenie do pavúka. Nemusia ísť po sebe - ľubovoľné kladné čísla v ľubovoľnom rozsahu. Pri vlastnom nasadení sa zohľadňuje výkonnostná skupina - viď vedľa. Nula znamená, že hráč nehrá.</t>
        </r>
      </text>
    </comment>
  </commentList>
</comments>
</file>

<file path=xl/comments3.xml><?xml version="1.0" encoding="utf-8"?>
<comments xmlns="http://schemas.openxmlformats.org/spreadsheetml/2006/main">
  <authors>
    <author>Kristian Walach</author>
  </authors>
  <commentList>
    <comment ref="I2" authorId="0">
      <text>
        <r>
          <rPr>
            <sz val="10"/>
            <rFont val="Times New Roman CE"/>
            <family val="1"/>
          </rPr>
          <t>Sem môžeš zapísať priebeh zápasu: Zisk bodu víťazovi označ hviezdičkou, zisk bodu porazenému označ mínusom. Zápis je nezávislý na pozícii hráčov v zápise (hráč1, hráč2). Napr. ak otočí niekto zápas z 0:4 na 5:4, vyzerá zápis takto:
 ----*****</t>
        </r>
      </text>
    </comment>
    <comment ref="K50" authorId="0">
      <text>
        <r>
          <rPr>
            <b/>
            <sz val="8"/>
            <rFont val="Tahoma"/>
            <family val="0"/>
          </rPr>
          <t>Sem zapiš, do kterého čtvrtfinále se vítěz (vlevo) nalosoval (zápasy jsou číslovány zhora dolů)</t>
        </r>
      </text>
    </comment>
    <comment ref="G2" authorId="0">
      <text>
        <r>
          <rPr>
            <sz val="10"/>
            <rFont val="Times New Roman CE"/>
            <family val="1"/>
          </rPr>
          <t>Skreč zapisovať ako -1 !!!!</t>
        </r>
      </text>
    </comment>
    <comment ref="H2" authorId="0">
      <text>
        <r>
          <rPr>
            <sz val="10"/>
            <rFont val="Times New Roman CE"/>
            <family val="1"/>
          </rPr>
          <t>Skreč zapisovat jako -1!!!!</t>
        </r>
      </text>
    </comment>
    <comment ref="C2" authorId="0">
      <text>
        <r>
          <rPr>
            <sz val="10"/>
            <rFont val="Times New Roman CE"/>
            <family val="1"/>
          </rPr>
          <t>Sem si poznamenaj, že sa zápas hrá, príp. priamo číslo stola - nijako sa to nevyhodnocuje.</t>
        </r>
      </text>
    </comment>
    <comment ref="B2" authorId="0">
      <text>
        <r>
          <rPr>
            <sz val="10"/>
            <rFont val="Times New Roman CE"/>
            <family val="1"/>
          </rPr>
          <t xml:space="preserve">Tlačenie záznamu zápasu:
Nastav sa v tomto stĺpci na zvolený zápas a stlač Ctrl-Shift-Q. Automaticky sa vytlačí daný zápas na A5. Predtým prípadne zadaj číslo stola.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Kristian Walach</author>
  </authors>
  <commentList>
    <comment ref="N2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</commentList>
</comments>
</file>

<file path=xl/comments6.xml><?xml version="1.0" encoding="utf-8"?>
<comments xmlns="http://schemas.openxmlformats.org/spreadsheetml/2006/main">
  <authors>
    <author>Kristian Walach</author>
  </authors>
  <commentList>
    <comment ref="F1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  <comment ref="S1" authorId="0">
      <text>
        <r>
          <rPr>
            <sz val="10"/>
            <rFont val="Times New Roman CE"/>
            <family val="1"/>
          </rPr>
          <t>Starší / mladší alebo iný text pre rozlíšenie osôb rovnakého mena. Doplňuje sa za priezvisko aj tam, kde sa neuvádza meno, tzn. pre pavúk zadať u viac osôb rovnakého priezviska iniciálu krstného mena. Jednoznačnosť mena skontroluj v pravom stĺpci -Meno do pavúka!</t>
        </r>
      </text>
    </comment>
  </commentList>
</comments>
</file>

<file path=xl/sharedStrings.xml><?xml version="1.0" encoding="utf-8"?>
<sst xmlns="http://schemas.openxmlformats.org/spreadsheetml/2006/main" count="239" uniqueCount="108">
  <si>
    <t>Klub</t>
  </si>
  <si>
    <t>Výkon.sk.</t>
  </si>
  <si>
    <t xml:space="preserve"> </t>
  </si>
  <si>
    <t>w.o.</t>
  </si>
  <si>
    <t>scr.</t>
  </si>
  <si>
    <t>Kolo</t>
  </si>
  <si>
    <t>Hráč 1</t>
  </si>
  <si>
    <t>Hráč 2</t>
  </si>
  <si>
    <t>Body 1</t>
  </si>
  <si>
    <t>Body 2</t>
  </si>
  <si>
    <t>A0</t>
  </si>
  <si>
    <t>A1</t>
  </si>
  <si>
    <t>B1a</t>
  </si>
  <si>
    <t>B1b</t>
  </si>
  <si>
    <t>A2</t>
  </si>
  <si>
    <t>B2a</t>
  </si>
  <si>
    <t>B2b</t>
  </si>
  <si>
    <t>SF</t>
  </si>
  <si>
    <t>FIN</t>
  </si>
  <si>
    <t>Postup</t>
  </si>
  <si>
    <t>4F</t>
  </si>
  <si>
    <t>1.</t>
  </si>
  <si>
    <t>2.</t>
  </si>
  <si>
    <t>H</t>
  </si>
  <si>
    <t>A</t>
  </si>
  <si>
    <t>Stav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</si>
  <si>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</si>
  <si>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</si>
  <si>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</si>
  <si>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</si>
  <si>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</si>
  <si>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</si>
  <si>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</si>
  <si>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</si>
  <si>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</si>
  <si>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</si>
  <si>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 xml:space="preserve"> =&gt; H</t>
  </si>
  <si>
    <t xml:space="preserve"> =&gt; G</t>
  </si>
  <si>
    <t xml:space="preserve"> =&gt; F</t>
  </si>
  <si>
    <t xml:space="preserve"> =&gt; E</t>
  </si>
  <si>
    <t xml:space="preserve"> =&gt; D</t>
  </si>
  <si>
    <t xml:space="preserve"> =&gt; C</t>
  </si>
  <si>
    <t xml:space="preserve"> =&gt; B</t>
  </si>
  <si>
    <t xml:space="preserve"> =&gt; A</t>
  </si>
  <si>
    <t xml:space="preserve"> =&gt; I</t>
  </si>
  <si>
    <t xml:space="preserve"> =&gt; J</t>
  </si>
  <si>
    <t xml:space="preserve"> =&gt; K</t>
  </si>
  <si>
    <t xml:space="preserve"> =&gt; L</t>
  </si>
  <si>
    <t>N</t>
  </si>
  <si>
    <t>Priezvisko</t>
  </si>
  <si>
    <t>Meno</t>
  </si>
  <si>
    <t>st/ml</t>
  </si>
  <si>
    <t>Štát</t>
  </si>
  <si>
    <t>Zaradenie</t>
  </si>
  <si>
    <t>Meno do pavúka</t>
  </si>
  <si>
    <t>Stôl</t>
  </si>
  <si>
    <t>Priebeh</t>
  </si>
  <si>
    <t>Víťaz</t>
  </si>
  <si>
    <t>Porazený</t>
  </si>
  <si>
    <t>Žreb:</t>
  </si>
  <si>
    <t>Meno pav.</t>
  </si>
  <si>
    <t>Meno tab.</t>
  </si>
  <si>
    <t>Poradie nas. do pavúka</t>
  </si>
  <si>
    <t>Pozícia pav.</t>
  </si>
  <si>
    <t>Abecedný zoznam nažrebovaných hráčov podľa Meno pavúk</t>
  </si>
  <si>
    <t>Poradie</t>
  </si>
  <si>
    <t>M-SR</t>
  </si>
  <si>
    <t>SP</t>
  </si>
  <si>
    <t>Por.č.</t>
  </si>
  <si>
    <t>Nasadenie</t>
  </si>
  <si>
    <t>Upr.zarad.</t>
  </si>
  <si>
    <t>Tabuľka pre zadanie výsledkov zápasov</t>
  </si>
  <si>
    <t>Žreb</t>
  </si>
  <si>
    <t>o 3. miesto</t>
  </si>
  <si>
    <t>Názov série</t>
  </si>
  <si>
    <t>Disciplína (8, 9, 14/1)</t>
  </si>
  <si>
    <t>Počet hráčov</t>
  </si>
  <si>
    <t>Dátum</t>
  </si>
  <si>
    <t>Text pre voľný žreb</t>
  </si>
  <si>
    <t>Text pre skreč (do výsledkov písať -1)</t>
  </si>
  <si>
    <t>Hrať o 3. miesto (A/N)</t>
  </si>
  <si>
    <t>Písať štát do pavúka (A/N)</t>
  </si>
  <si>
    <t>Zoznam hráčov</t>
  </si>
  <si>
    <t>Štartovné spolu :</t>
  </si>
  <si>
    <t>32, dvojité K.O. - skrátené od 8</t>
  </si>
  <si>
    <t>© Roman Havier, Roman Čertík</t>
  </si>
  <si>
    <t>Rozdelenie cien :</t>
  </si>
  <si>
    <t>3.</t>
  </si>
  <si>
    <t>4.</t>
  </si>
  <si>
    <t>5. - 8.</t>
  </si>
  <si>
    <t>Spolu</t>
  </si>
  <si>
    <t>Ceny</t>
  </si>
  <si>
    <t>Alfa 1.kolo</t>
  </si>
  <si>
    <t>3M</t>
  </si>
  <si>
    <t>Alfa</t>
  </si>
  <si>
    <t>9. - 12.</t>
  </si>
  <si>
    <t>13. - 16.</t>
  </si>
  <si>
    <t>17. - 24.</t>
  </si>
  <si>
    <t>25. - 32.</t>
  </si>
  <si>
    <t>Finále</t>
  </si>
  <si>
    <t>Rozdiel</t>
  </si>
  <si>
    <t>č.</t>
  </si>
  <si>
    <t>Do</t>
  </si>
  <si>
    <t>7.</t>
  </si>
  <si>
    <t>8.</t>
  </si>
  <si>
    <t>5.</t>
  </si>
  <si>
    <t>6.</t>
  </si>
  <si>
    <t>Štartovné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</si>
</sst>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"/>
    <numFmt numFmtId="181" formatCode="#,##0\ &quot;€&quot;"/>
  </numFmts>
  <fonts count="29"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11"/>
      <color indexed="13"/>
      <name val="Verdana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4" fillId="0" borderId="8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/>
      <protection hidden="1"/>
    </xf>
    <xf numFmtId="0" fontId="8" fillId="2" borderId="10" xfId="0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8" fillId="2" borderId="0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 applyProtection="1">
      <alignment/>
      <protection hidden="1" locked="0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8" fillId="2" borderId="5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2" borderId="24" xfId="0" applyFont="1" applyFill="1" applyBorder="1" applyAlignment="1" applyProtection="1">
      <alignment horizontal="center"/>
      <protection hidden="1"/>
    </xf>
    <xf numFmtId="0" fontId="13" fillId="0" borderId="25" xfId="0" applyFont="1" applyFill="1" applyBorder="1" applyAlignment="1" applyProtection="1">
      <alignment horizontal="center"/>
      <protection hidden="1"/>
    </xf>
    <xf numFmtId="0" fontId="13" fillId="0" borderId="26" xfId="0" applyFont="1" applyFill="1" applyBorder="1" applyAlignment="1" applyProtection="1">
      <alignment horizontal="center"/>
      <protection hidden="1"/>
    </xf>
    <xf numFmtId="0" fontId="13" fillId="2" borderId="2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13" fillId="2" borderId="28" xfId="0" applyFont="1" applyFill="1" applyBorder="1" applyAlignment="1" applyProtection="1">
      <alignment horizontal="center"/>
      <protection hidden="1"/>
    </xf>
    <xf numFmtId="0" fontId="13" fillId="2" borderId="29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3" fillId="0" borderId="30" xfId="0" applyFont="1" applyFill="1" applyBorder="1" applyAlignment="1" applyProtection="1">
      <alignment horizontal="center"/>
      <protection hidden="1"/>
    </xf>
    <xf numFmtId="0" fontId="13" fillId="2" borderId="31" xfId="0" applyFont="1" applyFill="1" applyBorder="1" applyAlignment="1" applyProtection="1">
      <alignment horizontal="center"/>
      <protection hidden="1"/>
    </xf>
    <xf numFmtId="0" fontId="13" fillId="2" borderId="32" xfId="0" applyFont="1" applyFill="1" applyBorder="1" applyAlignment="1" applyProtection="1">
      <alignment horizontal="center"/>
      <protection hidden="1"/>
    </xf>
    <xf numFmtId="0" fontId="13" fillId="2" borderId="33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13" fillId="0" borderId="35" xfId="0" applyFont="1" applyFill="1" applyBorder="1" applyAlignment="1" applyProtection="1">
      <alignment horizontal="center"/>
      <protection hidden="1"/>
    </xf>
    <xf numFmtId="0" fontId="13" fillId="2" borderId="36" xfId="0" applyFont="1" applyFill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center"/>
      <protection hidden="1"/>
    </xf>
    <xf numFmtId="0" fontId="13" fillId="2" borderId="37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/>
      <protection hidden="1"/>
    </xf>
    <xf numFmtId="0" fontId="13" fillId="2" borderId="28" xfId="0" applyFont="1" applyFill="1" applyBorder="1" applyAlignment="1" applyProtection="1">
      <alignment/>
      <protection hidden="1"/>
    </xf>
    <xf numFmtId="49" fontId="10" fillId="2" borderId="0" xfId="0" applyNumberFormat="1" applyFont="1" applyFill="1" applyBorder="1" applyAlignment="1" applyProtection="1">
      <alignment horizontal="left"/>
      <protection hidden="1"/>
    </xf>
    <xf numFmtId="0" fontId="13" fillId="2" borderId="38" xfId="0" applyFont="1" applyFill="1" applyBorder="1" applyAlignment="1" applyProtection="1">
      <alignment horizontal="center"/>
      <protection hidden="1"/>
    </xf>
    <xf numFmtId="0" fontId="13" fillId="2" borderId="3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40" xfId="0" applyFont="1" applyFill="1" applyBorder="1" applyAlignment="1" applyProtection="1">
      <alignment horizontal="center"/>
      <protection hidden="1"/>
    </xf>
    <xf numFmtId="0" fontId="13" fillId="2" borderId="41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1" fontId="13" fillId="2" borderId="29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2" fillId="0" borderId="42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2" fillId="3" borderId="35" xfId="0" applyFont="1" applyFill="1" applyBorder="1" applyAlignment="1" applyProtection="1">
      <alignment horizontal="right"/>
      <protection hidden="1"/>
    </xf>
    <xf numFmtId="0" fontId="15" fillId="4" borderId="43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2" borderId="3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5" xfId="0" applyFont="1" applyBorder="1" applyAlignment="1">
      <alignment/>
    </xf>
    <xf numFmtId="0" fontId="9" fillId="5" borderId="47" xfId="0" applyFont="1" applyFill="1" applyBorder="1" applyAlignment="1" applyProtection="1">
      <alignment/>
      <protection hidden="1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/>
      <protection locked="0"/>
    </xf>
    <xf numFmtId="0" fontId="17" fillId="3" borderId="9" xfId="0" applyFont="1" applyFill="1" applyBorder="1" applyAlignment="1" applyProtection="1">
      <alignment/>
      <protection hidden="1"/>
    </xf>
    <xf numFmtId="0" fontId="7" fillId="6" borderId="8" xfId="0" applyFont="1" applyFill="1" applyBorder="1" applyAlignment="1" applyProtection="1">
      <alignment/>
      <protection hidden="1"/>
    </xf>
    <xf numFmtId="0" fontId="8" fillId="6" borderId="0" xfId="0" applyFont="1" applyFill="1" applyAlignment="1">
      <alignment/>
    </xf>
    <xf numFmtId="0" fontId="8" fillId="6" borderId="8" xfId="0" applyFont="1" applyFill="1" applyBorder="1" applyAlignment="1" applyProtection="1">
      <alignment/>
      <protection hidden="1"/>
    </xf>
    <xf numFmtId="0" fontId="8" fillId="6" borderId="0" xfId="0" applyFont="1" applyFill="1" applyAlignment="1">
      <alignment horizontal="center"/>
    </xf>
    <xf numFmtId="0" fontId="8" fillId="6" borderId="0" xfId="0" applyFont="1" applyFill="1" applyBorder="1" applyAlignment="1" applyProtection="1">
      <alignment/>
      <protection hidden="1"/>
    </xf>
    <xf numFmtId="0" fontId="8" fillId="6" borderId="47" xfId="0" applyFont="1" applyFill="1" applyBorder="1" applyAlignment="1" applyProtection="1">
      <alignment horizontal="left"/>
      <protection hidden="1"/>
    </xf>
    <xf numFmtId="0" fontId="9" fillId="6" borderId="48" xfId="0" applyFont="1" applyFill="1" applyBorder="1" applyAlignment="1" applyProtection="1">
      <alignment horizontal="center"/>
      <protection hidden="1"/>
    </xf>
    <xf numFmtId="0" fontId="9" fillId="6" borderId="48" xfId="0" applyFont="1" applyFill="1" applyBorder="1" applyAlignment="1" applyProtection="1">
      <alignment/>
      <protection hidden="1"/>
    </xf>
    <xf numFmtId="0" fontId="7" fillId="6" borderId="48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/>
      <protection hidden="1"/>
    </xf>
    <xf numFmtId="0" fontId="9" fillId="6" borderId="49" xfId="0" applyFont="1" applyFill="1" applyBorder="1" applyAlignment="1" applyProtection="1">
      <alignment horizontal="center"/>
      <protection/>
    </xf>
    <xf numFmtId="0" fontId="8" fillId="6" borderId="46" xfId="0" applyFont="1" applyFill="1" applyBorder="1" applyAlignment="1" applyProtection="1">
      <alignment/>
      <protection hidden="1"/>
    </xf>
    <xf numFmtId="0" fontId="9" fillId="6" borderId="8" xfId="0" applyFont="1" applyFill="1" applyBorder="1" applyAlignment="1" applyProtection="1">
      <alignment/>
      <protection hidden="1"/>
    </xf>
    <xf numFmtId="0" fontId="8" fillId="6" borderId="8" xfId="0" applyFont="1" applyFill="1" applyBorder="1" applyAlignment="1" applyProtection="1">
      <alignment horizontal="center"/>
      <protection hidden="1"/>
    </xf>
    <xf numFmtId="0" fontId="10" fillId="6" borderId="8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center"/>
      <protection hidden="1"/>
    </xf>
    <xf numFmtId="14" fontId="16" fillId="6" borderId="0" xfId="0" applyNumberFormat="1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/>
      <protection hidden="1"/>
    </xf>
    <xf numFmtId="0" fontId="9" fillId="6" borderId="0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/>
      <protection hidden="1"/>
    </xf>
    <xf numFmtId="0" fontId="9" fillId="6" borderId="43" xfId="0" applyFont="1" applyFill="1" applyBorder="1" applyAlignment="1" applyProtection="1">
      <alignment/>
      <protection hidden="1"/>
    </xf>
    <xf numFmtId="0" fontId="9" fillId="6" borderId="50" xfId="0" applyFont="1" applyFill="1" applyBorder="1" applyAlignment="1" applyProtection="1">
      <alignment/>
      <protection hidden="1"/>
    </xf>
    <xf numFmtId="0" fontId="9" fillId="6" borderId="50" xfId="0" applyFont="1" applyFill="1" applyBorder="1" applyAlignment="1" applyProtection="1">
      <alignment horizontal="center"/>
      <protection hidden="1"/>
    </xf>
    <xf numFmtId="0" fontId="10" fillId="6" borderId="50" xfId="0" applyFont="1" applyFill="1" applyBorder="1" applyAlignment="1" applyProtection="1">
      <alignment horizontal="center"/>
      <protection hidden="1"/>
    </xf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51" xfId="0" applyFont="1" applyFill="1" applyBorder="1" applyAlignment="1" applyProtection="1">
      <alignment/>
      <protection hidden="1"/>
    </xf>
    <xf numFmtId="0" fontId="9" fillId="6" borderId="46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9" fillId="6" borderId="8" xfId="0" applyFont="1" applyFill="1" applyBorder="1" applyAlignment="1">
      <alignment/>
    </xf>
    <xf numFmtId="0" fontId="9" fillId="6" borderId="8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47" xfId="0" applyFont="1" applyFill="1" applyBorder="1" applyAlignment="1">
      <alignment/>
    </xf>
    <xf numFmtId="0" fontId="9" fillId="6" borderId="48" xfId="0" applyFont="1" applyFill="1" applyBorder="1" applyAlignment="1">
      <alignment/>
    </xf>
    <xf numFmtId="0" fontId="9" fillId="6" borderId="52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7" fillId="6" borderId="0" xfId="0" applyFont="1" applyFill="1" applyBorder="1" applyAlignment="1">
      <alignment horizontal="center"/>
    </xf>
    <xf numFmtId="0" fontId="8" fillId="6" borderId="2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9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14" fontId="9" fillId="0" borderId="9" xfId="0" applyNumberFormat="1" applyFont="1" applyFill="1" applyBorder="1" applyAlignment="1" applyProtection="1">
      <alignment horizontal="center"/>
      <protection locked="0"/>
    </xf>
    <xf numFmtId="0" fontId="13" fillId="6" borderId="53" xfId="0" applyFont="1" applyFill="1" applyBorder="1" applyAlignment="1" applyProtection="1">
      <alignment horizontal="center"/>
      <protection hidden="1"/>
    </xf>
    <xf numFmtId="0" fontId="12" fillId="6" borderId="30" xfId="0" applyFont="1" applyFill="1" applyBorder="1" applyAlignment="1" applyProtection="1">
      <alignment horizontal="center"/>
      <protection hidden="1"/>
    </xf>
    <xf numFmtId="0" fontId="12" fillId="6" borderId="54" xfId="0" applyFont="1" applyFill="1" applyBorder="1" applyAlignment="1" applyProtection="1">
      <alignment horizontal="center"/>
      <protection hidden="1"/>
    </xf>
    <xf numFmtId="0" fontId="13" fillId="6" borderId="25" xfId="0" applyFont="1" applyFill="1" applyBorder="1" applyAlignment="1" applyProtection="1">
      <alignment horizontal="center"/>
      <protection hidden="1"/>
    </xf>
    <xf numFmtId="0" fontId="13" fillId="6" borderId="29" xfId="0" applyFont="1" applyFill="1" applyBorder="1" applyAlignment="1" applyProtection="1">
      <alignment horizontal="center"/>
      <protection hidden="1"/>
    </xf>
    <xf numFmtId="9" fontId="13" fillId="6" borderId="29" xfId="20" applyFont="1" applyFill="1" applyBorder="1" applyAlignment="1" applyProtection="1">
      <alignment horizontal="center"/>
      <protection hidden="1"/>
    </xf>
    <xf numFmtId="0" fontId="13" fillId="6" borderId="3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>
      <alignment horizontal="center"/>
    </xf>
    <xf numFmtId="0" fontId="13" fillId="6" borderId="26" xfId="0" applyFont="1" applyFill="1" applyBorder="1" applyAlignment="1" applyProtection="1">
      <alignment horizontal="center"/>
      <protection hidden="1"/>
    </xf>
    <xf numFmtId="0" fontId="13" fillId="6" borderId="30" xfId="0" applyFont="1" applyFill="1" applyBorder="1" applyAlignment="1" applyProtection="1">
      <alignment horizontal="center"/>
      <protection hidden="1"/>
    </xf>
    <xf numFmtId="0" fontId="9" fillId="7" borderId="55" xfId="0" applyFont="1" applyFill="1" applyBorder="1" applyAlignment="1">
      <alignment/>
    </xf>
    <xf numFmtId="0" fontId="9" fillId="7" borderId="56" xfId="0" applyFont="1" applyFill="1" applyBorder="1" applyAlignment="1">
      <alignment horizontal="center"/>
    </xf>
    <xf numFmtId="0" fontId="8" fillId="7" borderId="57" xfId="0" applyFont="1" applyFill="1" applyBorder="1" applyAlignment="1">
      <alignment/>
    </xf>
    <xf numFmtId="0" fontId="8" fillId="7" borderId="58" xfId="0" applyFont="1" applyFill="1" applyBorder="1" applyAlignment="1">
      <alignment/>
    </xf>
    <xf numFmtId="0" fontId="9" fillId="7" borderId="0" xfId="0" applyFont="1" applyFill="1" applyBorder="1" applyAlignment="1">
      <alignment horizontal="center"/>
    </xf>
    <xf numFmtId="0" fontId="8" fillId="7" borderId="59" xfId="0" applyFont="1" applyFill="1" applyBorder="1" applyAlignment="1">
      <alignment/>
    </xf>
    <xf numFmtId="0" fontId="17" fillId="7" borderId="60" xfId="0" applyFont="1" applyFill="1" applyBorder="1" applyAlignment="1">
      <alignment horizontal="center"/>
    </xf>
    <xf numFmtId="0" fontId="8" fillId="7" borderId="61" xfId="0" applyFont="1" applyFill="1" applyBorder="1" applyAlignment="1">
      <alignment/>
    </xf>
    <xf numFmtId="0" fontId="21" fillId="7" borderId="60" xfId="0" applyFont="1" applyFill="1" applyBorder="1" applyAlignment="1">
      <alignment horizontal="center"/>
    </xf>
    <xf numFmtId="0" fontId="8" fillId="7" borderId="62" xfId="0" applyFont="1" applyFill="1" applyBorder="1" applyAlignment="1">
      <alignment/>
    </xf>
    <xf numFmtId="0" fontId="9" fillId="6" borderId="63" xfId="0" applyFont="1" applyFill="1" applyBorder="1" applyAlignment="1" applyProtection="1">
      <alignment horizontal="center"/>
      <protection hidden="1"/>
    </xf>
    <xf numFmtId="0" fontId="8" fillId="0" borderId="63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 locked="0"/>
    </xf>
    <xf numFmtId="0" fontId="9" fillId="6" borderId="66" xfId="0" applyFont="1" applyFill="1" applyBorder="1" applyAlignment="1" applyProtection="1">
      <alignment horizontal="center"/>
      <protection hidden="1"/>
    </xf>
    <xf numFmtId="0" fontId="9" fillId="6" borderId="67" xfId="0" applyFont="1" applyFill="1" applyBorder="1" applyAlignment="1" applyProtection="1">
      <alignment horizontal="center"/>
      <protection hidden="1"/>
    </xf>
    <xf numFmtId="0" fontId="9" fillId="6" borderId="68" xfId="0" applyFont="1" applyFill="1" applyBorder="1" applyAlignment="1" applyProtection="1">
      <alignment horizontal="center"/>
      <protection hidden="1"/>
    </xf>
    <xf numFmtId="49" fontId="8" fillId="0" borderId="69" xfId="0" applyNumberFormat="1" applyFont="1" applyFill="1" applyBorder="1" applyAlignment="1" applyProtection="1">
      <alignment horizontal="center"/>
      <protection hidden="1"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8" fillId="0" borderId="70" xfId="0" applyFont="1" applyFill="1" applyBorder="1" applyAlignment="1" applyProtection="1">
      <alignment horizontal="center"/>
      <protection/>
    </xf>
    <xf numFmtId="49" fontId="8" fillId="0" borderId="71" xfId="0" applyNumberFormat="1" applyFont="1" applyFill="1" applyBorder="1" applyAlignment="1" applyProtection="1">
      <alignment horizontal="center"/>
      <protection hidden="1" locked="0"/>
    </xf>
    <xf numFmtId="0" fontId="9" fillId="8" borderId="14" xfId="0" applyFont="1" applyFill="1" applyBorder="1" applyAlignment="1" applyProtection="1">
      <alignment horizontal="center"/>
      <protection hidden="1"/>
    </xf>
    <xf numFmtId="0" fontId="9" fillId="8" borderId="15" xfId="0" applyFont="1" applyFill="1" applyBorder="1" applyAlignment="1" applyProtection="1">
      <alignment horizontal="center"/>
      <protection locked="0"/>
    </xf>
    <xf numFmtId="0" fontId="9" fillId="8" borderId="16" xfId="0" applyFont="1" applyFill="1" applyBorder="1" applyAlignment="1" applyProtection="1">
      <alignment horizontal="center"/>
      <protection hidden="1"/>
    </xf>
    <xf numFmtId="0" fontId="8" fillId="8" borderId="12" xfId="0" applyFont="1" applyFill="1" applyBorder="1" applyAlignment="1" applyProtection="1">
      <alignment horizontal="center"/>
      <protection/>
    </xf>
    <xf numFmtId="0" fontId="8" fillId="8" borderId="13" xfId="0" applyFont="1" applyFill="1" applyBorder="1" applyAlignment="1" applyProtection="1">
      <alignment horizontal="center"/>
      <protection/>
    </xf>
    <xf numFmtId="0" fontId="8" fillId="8" borderId="72" xfId="0" applyFont="1" applyFill="1" applyBorder="1" applyAlignment="1" applyProtection="1">
      <alignment horizontal="center"/>
      <protection locked="0"/>
    </xf>
    <xf numFmtId="49" fontId="8" fillId="8" borderId="69" xfId="0" applyNumberFormat="1" applyFont="1" applyFill="1" applyBorder="1" applyAlignment="1" applyProtection="1">
      <alignment horizontal="center"/>
      <protection hidden="1" locked="0"/>
    </xf>
    <xf numFmtId="0" fontId="8" fillId="8" borderId="19" xfId="0" applyFont="1" applyFill="1" applyBorder="1" applyAlignment="1" applyProtection="1">
      <alignment horizontal="center"/>
      <protection/>
    </xf>
    <xf numFmtId="0" fontId="8" fillId="8" borderId="1" xfId="0" applyFont="1" applyFill="1" applyBorder="1" applyAlignment="1" applyProtection="1">
      <alignment horizontal="center"/>
      <protection/>
    </xf>
    <xf numFmtId="0" fontId="9" fillId="2" borderId="73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Alignment="1" applyProtection="1">
      <alignment horizontal="center"/>
      <protection hidden="1"/>
    </xf>
    <xf numFmtId="0" fontId="9" fillId="8" borderId="15" xfId="0" applyFont="1" applyFill="1" applyBorder="1" applyAlignment="1" applyProtection="1">
      <alignment horizontal="center"/>
      <protection hidden="1"/>
    </xf>
    <xf numFmtId="0" fontId="9" fillId="6" borderId="50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64" xfId="0" applyFont="1" applyFill="1" applyBorder="1" applyAlignment="1" applyProtection="1">
      <alignment horizontal="center"/>
      <protection hidden="1"/>
    </xf>
    <xf numFmtId="0" fontId="23" fillId="0" borderId="65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2" fillId="6" borderId="76" xfId="0" applyFont="1" applyFill="1" applyBorder="1" applyAlignment="1" applyProtection="1">
      <alignment horizontal="center"/>
      <protection hidden="1"/>
    </xf>
    <xf numFmtId="0" fontId="22" fillId="6" borderId="77" xfId="0" applyFont="1" applyFill="1" applyBorder="1" applyAlignment="1" applyProtection="1">
      <alignment horizontal="center"/>
      <protection hidden="1"/>
    </xf>
    <xf numFmtId="0" fontId="23" fillId="6" borderId="3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9" fillId="3" borderId="78" xfId="0" applyFont="1" applyFill="1" applyBorder="1" applyAlignment="1" applyProtection="1">
      <alignment horizontal="center"/>
      <protection hidden="1"/>
    </xf>
    <xf numFmtId="0" fontId="9" fillId="3" borderId="79" xfId="0" applyFont="1" applyFill="1" applyBorder="1" applyAlignment="1" applyProtection="1">
      <alignment horizontal="center"/>
      <protection hidden="1"/>
    </xf>
    <xf numFmtId="0" fontId="9" fillId="3" borderId="79" xfId="0" applyFont="1" applyFill="1" applyBorder="1" applyAlignment="1" applyProtection="1">
      <alignment horizontal="center"/>
      <protection locked="0"/>
    </xf>
    <xf numFmtId="0" fontId="9" fillId="3" borderId="79" xfId="0" applyFont="1" applyFill="1" applyBorder="1" applyAlignment="1" applyProtection="1">
      <alignment horizontal="center"/>
      <protection/>
    </xf>
    <xf numFmtId="0" fontId="8" fillId="3" borderId="80" xfId="0" applyFont="1" applyFill="1" applyBorder="1" applyAlignment="1" applyProtection="1">
      <alignment horizontal="center"/>
      <protection/>
    </xf>
    <xf numFmtId="0" fontId="8" fillId="3" borderId="81" xfId="0" applyFont="1" applyFill="1" applyBorder="1" applyAlignment="1" applyProtection="1">
      <alignment horizontal="center"/>
      <protection/>
    </xf>
    <xf numFmtId="0" fontId="8" fillId="3" borderId="82" xfId="0" applyFont="1" applyFill="1" applyBorder="1" applyAlignment="1" applyProtection="1">
      <alignment horizontal="center"/>
      <protection locked="0"/>
    </xf>
    <xf numFmtId="49" fontId="8" fillId="3" borderId="83" xfId="0" applyNumberFormat="1" applyFont="1" applyFill="1" applyBorder="1" applyAlignment="1" applyProtection="1">
      <alignment horizontal="center"/>
      <protection hidden="1" locked="0"/>
    </xf>
    <xf numFmtId="0" fontId="8" fillId="3" borderId="84" xfId="0" applyFont="1" applyFill="1" applyBorder="1" applyAlignment="1" applyProtection="1">
      <alignment horizontal="center"/>
      <protection/>
    </xf>
    <xf numFmtId="0" fontId="8" fillId="3" borderId="85" xfId="0" applyFont="1" applyFill="1" applyBorder="1" applyAlignment="1" applyProtection="1">
      <alignment horizontal="center"/>
      <protection/>
    </xf>
    <xf numFmtId="0" fontId="24" fillId="0" borderId="86" xfId="0" applyFont="1" applyBorder="1" applyAlignment="1">
      <alignment horizontal="center"/>
    </xf>
    <xf numFmtId="0" fontId="25" fillId="0" borderId="87" xfId="0" applyFont="1" applyBorder="1" applyAlignment="1">
      <alignment horizontal="center"/>
    </xf>
    <xf numFmtId="0" fontId="9" fillId="6" borderId="9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24" fillId="0" borderId="8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181" fontId="8" fillId="0" borderId="9" xfId="0" applyNumberFormat="1" applyFont="1" applyBorder="1" applyAlignment="1" applyProtection="1">
      <alignment horizontal="center"/>
      <protection locked="0"/>
    </xf>
    <xf numFmtId="181" fontId="9" fillId="5" borderId="52" xfId="0" applyNumberFormat="1" applyFont="1" applyFill="1" applyBorder="1" applyAlignment="1" applyProtection="1">
      <alignment horizontal="center"/>
      <protection hidden="1"/>
    </xf>
    <xf numFmtId="181" fontId="8" fillId="7" borderId="56" xfId="0" applyNumberFormat="1" applyFont="1" applyFill="1" applyBorder="1" applyAlignment="1">
      <alignment/>
    </xf>
    <xf numFmtId="181" fontId="9" fillId="7" borderId="56" xfId="0" applyNumberFormat="1" applyFont="1" applyFill="1" applyBorder="1" applyAlignment="1">
      <alignment/>
    </xf>
    <xf numFmtId="181" fontId="8" fillId="7" borderId="0" xfId="0" applyNumberFormat="1" applyFont="1" applyFill="1" applyBorder="1" applyAlignment="1">
      <alignment/>
    </xf>
    <xf numFmtId="181" fontId="9" fillId="7" borderId="0" xfId="0" applyNumberFormat="1" applyFont="1" applyFill="1" applyBorder="1" applyAlignment="1">
      <alignment/>
    </xf>
    <xf numFmtId="181" fontId="19" fillId="7" borderId="60" xfId="0" applyNumberFormat="1" applyFont="1" applyFill="1" applyBorder="1" applyAlignment="1">
      <alignment/>
    </xf>
    <xf numFmtId="181" fontId="20" fillId="7" borderId="60" xfId="0" applyNumberFormat="1" applyFont="1" applyFill="1" applyBorder="1" applyAlignment="1">
      <alignment/>
    </xf>
    <xf numFmtId="181" fontId="9" fillId="7" borderId="60" xfId="0" applyNumberFormat="1" applyFont="1" applyFill="1" applyBorder="1" applyAlignment="1">
      <alignment/>
    </xf>
    <xf numFmtId="181" fontId="21" fillId="7" borderId="60" xfId="0" applyNumberFormat="1" applyFont="1" applyFill="1" applyBorder="1" applyAlignment="1">
      <alignment/>
    </xf>
    <xf numFmtId="181" fontId="8" fillId="2" borderId="56" xfId="0" applyNumberFormat="1" applyFont="1" applyFill="1" applyBorder="1" applyAlignment="1">
      <alignment horizontal="center"/>
    </xf>
    <xf numFmtId="181" fontId="8" fillId="2" borderId="88" xfId="0" applyNumberFormat="1" applyFont="1" applyFill="1" applyBorder="1" applyAlignment="1">
      <alignment horizontal="center"/>
    </xf>
    <xf numFmtId="181" fontId="8" fillId="2" borderId="17" xfId="0" applyNumberFormat="1" applyFont="1" applyFill="1" applyBorder="1" applyAlignment="1">
      <alignment horizontal="center"/>
    </xf>
    <xf numFmtId="181" fontId="8" fillId="2" borderId="28" xfId="0" applyNumberFormat="1" applyFont="1" applyFill="1" applyBorder="1" applyAlignment="1">
      <alignment horizontal="center"/>
    </xf>
    <xf numFmtId="181" fontId="8" fillId="2" borderId="0" xfId="0" applyNumberFormat="1" applyFont="1" applyFill="1" applyBorder="1" applyAlignment="1">
      <alignment horizontal="center"/>
    </xf>
    <xf numFmtId="181" fontId="8" fillId="2" borderId="89" xfId="0" applyNumberFormat="1" applyFont="1" applyFill="1" applyBorder="1" applyAlignment="1">
      <alignment horizontal="center"/>
    </xf>
    <xf numFmtId="0" fontId="9" fillId="6" borderId="90" xfId="0" applyFont="1" applyFill="1" applyBorder="1" applyAlignment="1">
      <alignment horizontal="center"/>
    </xf>
    <xf numFmtId="0" fontId="26" fillId="3" borderId="66" xfId="0" applyFont="1" applyFill="1" applyBorder="1" applyAlignment="1" applyProtection="1">
      <alignment horizontal="center" vertical="center"/>
      <protection/>
    </xf>
    <xf numFmtId="0" fontId="26" fillId="3" borderId="67" xfId="0" applyFont="1" applyFill="1" applyBorder="1" applyAlignment="1" applyProtection="1">
      <alignment horizontal="center" vertical="center"/>
      <protection/>
    </xf>
    <xf numFmtId="0" fontId="26" fillId="3" borderId="91" xfId="0" applyFont="1" applyFill="1" applyBorder="1" applyAlignment="1" applyProtection="1">
      <alignment horizontal="center" vertical="center"/>
      <protection/>
    </xf>
    <xf numFmtId="0" fontId="26" fillId="9" borderId="29" xfId="0" applyFont="1" applyFill="1" applyBorder="1" applyAlignment="1">
      <alignment horizontal="center" vertical="center"/>
    </xf>
    <xf numFmtId="0" fontId="27" fillId="9" borderId="86" xfId="0" applyFont="1" applyFill="1" applyBorder="1" applyAlignment="1" applyProtection="1">
      <alignment horizontal="center" vertical="center"/>
      <protection/>
    </xf>
    <xf numFmtId="0" fontId="27" fillId="9" borderId="86" xfId="0" applyFont="1" applyFill="1" applyBorder="1" applyAlignment="1">
      <alignment horizontal="center" vertical="center"/>
    </xf>
    <xf numFmtId="0" fontId="27" fillId="9" borderId="87" xfId="0" applyFont="1" applyFill="1" applyBorder="1" applyAlignment="1">
      <alignment horizontal="center" vertical="center"/>
    </xf>
    <xf numFmtId="0" fontId="26" fillId="9" borderId="44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92" xfId="0" applyFont="1" applyFill="1" applyBorder="1" applyAlignment="1">
      <alignment horizontal="center" vertical="center"/>
    </xf>
    <xf numFmtId="0" fontId="26" fillId="9" borderId="44" xfId="0" applyFont="1" applyFill="1" applyBorder="1" applyAlignment="1" applyProtection="1">
      <alignment horizontal="center" vertical="center"/>
      <protection/>
    </xf>
    <xf numFmtId="0" fontId="27" fillId="9" borderId="9" xfId="0" applyFont="1" applyFill="1" applyBorder="1" applyAlignment="1" applyProtection="1">
      <alignment horizontal="center" vertical="center"/>
      <protection/>
    </xf>
    <xf numFmtId="1" fontId="27" fillId="9" borderId="9" xfId="0" applyNumberFormat="1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7" fillId="9" borderId="93" xfId="0" applyFont="1" applyFill="1" applyBorder="1" applyAlignment="1">
      <alignment horizontal="center" vertical="center"/>
    </xf>
    <xf numFmtId="0" fontId="27" fillId="9" borderId="75" xfId="0" applyFont="1" applyFill="1" applyBorder="1" applyAlignment="1">
      <alignment horizontal="center" vertical="center"/>
    </xf>
    <xf numFmtId="0" fontId="7" fillId="10" borderId="47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10" borderId="52" xfId="0" applyFont="1" applyFill="1" applyBorder="1" applyAlignment="1">
      <alignment horizontal="center"/>
    </xf>
    <xf numFmtId="0" fontId="18" fillId="6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7" fillId="6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0">
    <dxf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00FFFF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99"/>
      </font>
      <fill>
        <patternFill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</xdr:row>
      <xdr:rowOff>95250</xdr:rowOff>
    </xdr:from>
    <xdr:to>
      <xdr:col>0</xdr:col>
      <xdr:colOff>2609850</xdr:colOff>
      <xdr:row>7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1950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28575</xdr:rowOff>
    </xdr:from>
    <xdr:to>
      <xdr:col>11</xdr:col>
      <xdr:colOff>1571625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8575"/>
          <a:ext cx="15716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238125</xdr:colOff>
      <xdr:row>38</xdr:row>
      <xdr:rowOff>57150</xdr:rowOff>
    </xdr:from>
    <xdr:to>
      <xdr:col>2</xdr:col>
      <xdr:colOff>1466850</xdr:colOff>
      <xdr:row>44</xdr:row>
      <xdr:rowOff>57150</xdr:rowOff>
    </xdr:to>
    <xdr:pic macro="[0]!RegisterFill"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7343775"/>
          <a:ext cx="1228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46</xdr:row>
      <xdr:rowOff>28575</xdr:rowOff>
    </xdr:from>
    <xdr:to>
      <xdr:col>3</xdr:col>
      <xdr:colOff>476250</xdr:colOff>
      <xdr:row>50</xdr:row>
      <xdr:rowOff>19050</xdr:rowOff>
    </xdr:to>
    <xdr:sp macro="[0]!Zreb">
      <xdr:nvSpPr>
        <xdr:cNvPr id="3" name="AutoShape 23"/>
        <xdr:cNvSpPr>
          <a:spLocks/>
        </xdr:cNvSpPr>
      </xdr:nvSpPr>
      <xdr:spPr>
        <a:xfrm>
          <a:off x="1838325" y="8639175"/>
          <a:ext cx="21717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Žrebuj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avouk%2032%20nov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_úč"/>
      <sheetName val="INP_TAB"/>
      <sheetName val="Pavouk"/>
      <sheetName val="Výsledky"/>
      <sheetName val="Pavouk-WIN"/>
      <sheetName val="Export NET"/>
      <sheetName val="Výpočet výsledků"/>
      <sheetName val="Pavouk pomocný"/>
      <sheetName val="Pavouk tříděný"/>
      <sheetName val="Pavouk stín"/>
      <sheetName val="TZ1"/>
      <sheetName val="TZ2"/>
      <sheetName val="Seznam tř."/>
      <sheetName val="Pav.zrc."/>
      <sheetName val="Plnění pavouka"/>
    </sheetNames>
    <sheetDataSet>
      <sheetData sheetId="11">
        <row r="2">
          <cell r="A2" t="str">
            <v>ZA0.A</v>
          </cell>
          <cell r="B2">
            <v>101</v>
          </cell>
          <cell r="C2" t="str">
            <v/>
          </cell>
          <cell r="D2" t="str">
            <v/>
          </cell>
          <cell r="E2">
            <v>0</v>
          </cell>
          <cell r="F2">
            <v>0</v>
          </cell>
        </row>
        <row r="3">
          <cell r="A3" t="str">
            <v>ZA0.B</v>
          </cell>
          <cell r="B3">
            <v>117</v>
          </cell>
          <cell r="C3" t="str">
            <v>Gultová</v>
          </cell>
          <cell r="D3" t="str">
            <v>Pourová</v>
          </cell>
          <cell r="E3">
            <v>0</v>
          </cell>
          <cell r="F3">
            <v>6</v>
          </cell>
        </row>
        <row r="4">
          <cell r="A4" t="str">
            <v>ZA0.C</v>
          </cell>
          <cell r="B4">
            <v>109</v>
          </cell>
          <cell r="C4" t="str">
            <v>Hubrtová M.</v>
          </cell>
          <cell r="D4" t="str">
            <v>Kvapilová</v>
          </cell>
          <cell r="E4">
            <v>6</v>
          </cell>
          <cell r="F4">
            <v>5</v>
          </cell>
        </row>
        <row r="5">
          <cell r="A5" t="str">
            <v>ZA0.D</v>
          </cell>
          <cell r="B5">
            <v>125</v>
          </cell>
          <cell r="C5" t="str">
            <v/>
          </cell>
          <cell r="D5" t="str">
            <v/>
          </cell>
          <cell r="E5">
            <v>0</v>
          </cell>
          <cell r="F5">
            <v>0</v>
          </cell>
        </row>
        <row r="6">
          <cell r="A6" t="str">
            <v>ZA0.E</v>
          </cell>
          <cell r="B6">
            <v>105</v>
          </cell>
          <cell r="C6" t="str">
            <v/>
          </cell>
          <cell r="D6" t="str">
            <v/>
          </cell>
          <cell r="E6">
            <v>0</v>
          </cell>
          <cell r="F6">
            <v>0</v>
          </cell>
        </row>
        <row r="7">
          <cell r="A7" t="str">
            <v>ZA0.F</v>
          </cell>
          <cell r="B7">
            <v>121</v>
          </cell>
          <cell r="C7" t="str">
            <v>Halamková</v>
          </cell>
          <cell r="D7" t="str">
            <v>Festová</v>
          </cell>
          <cell r="E7">
            <v>4</v>
          </cell>
          <cell r="F7">
            <v>6</v>
          </cell>
        </row>
        <row r="8">
          <cell r="A8" t="str">
            <v>ZA0.G</v>
          </cell>
          <cell r="B8">
            <v>113</v>
          </cell>
          <cell r="C8" t="str">
            <v/>
          </cell>
          <cell r="D8" t="str">
            <v/>
          </cell>
          <cell r="E8">
            <v>0</v>
          </cell>
          <cell r="F8">
            <v>0</v>
          </cell>
        </row>
        <row r="9">
          <cell r="A9" t="str">
            <v>ZA0.H</v>
          </cell>
          <cell r="B9">
            <v>129</v>
          </cell>
          <cell r="C9" t="str">
            <v/>
          </cell>
          <cell r="D9" t="str">
            <v/>
          </cell>
          <cell r="E9">
            <v>0</v>
          </cell>
          <cell r="F9">
            <v>0</v>
          </cell>
        </row>
        <row r="10">
          <cell r="A10" t="str">
            <v>ZA0.I</v>
          </cell>
          <cell r="B10">
            <v>103</v>
          </cell>
          <cell r="C10" t="str">
            <v/>
          </cell>
          <cell r="D10" t="str">
            <v/>
          </cell>
          <cell r="E10">
            <v>0</v>
          </cell>
          <cell r="F10">
            <v>0</v>
          </cell>
        </row>
        <row r="11">
          <cell r="A11" t="str">
            <v>ZA0.J</v>
          </cell>
          <cell r="B11">
            <v>119</v>
          </cell>
          <cell r="C11" t="str">
            <v>Poláková</v>
          </cell>
          <cell r="D11" t="str">
            <v>Veselá </v>
          </cell>
          <cell r="E11">
            <v>6</v>
          </cell>
          <cell r="F11">
            <v>1</v>
          </cell>
        </row>
        <row r="12">
          <cell r="A12" t="str">
            <v>ZA0.K</v>
          </cell>
          <cell r="B12">
            <v>111</v>
          </cell>
          <cell r="C12" t="str">
            <v/>
          </cell>
          <cell r="D12" t="str">
            <v/>
          </cell>
          <cell r="E12">
            <v>0</v>
          </cell>
          <cell r="F12">
            <v>0</v>
          </cell>
        </row>
        <row r="13">
          <cell r="A13" t="str">
            <v>ZA0.L</v>
          </cell>
          <cell r="B13">
            <v>127</v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</row>
        <row r="14">
          <cell r="A14" t="str">
            <v>ZA0.M</v>
          </cell>
          <cell r="B14">
            <v>107</v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</row>
        <row r="15">
          <cell r="A15" t="str">
            <v>ZA0.N</v>
          </cell>
          <cell r="B15">
            <v>123</v>
          </cell>
          <cell r="C15" t="str">
            <v>Sedliská</v>
          </cell>
          <cell r="D15" t="str">
            <v>Tichá</v>
          </cell>
          <cell r="E15">
            <v>1</v>
          </cell>
          <cell r="F15">
            <v>6</v>
          </cell>
        </row>
        <row r="16">
          <cell r="A16" t="str">
            <v>ZA0.O</v>
          </cell>
          <cell r="B16">
            <v>115</v>
          </cell>
          <cell r="C16" t="str">
            <v>Kožlová</v>
          </cell>
          <cell r="D16" t="str">
            <v>Žalmanová</v>
          </cell>
          <cell r="E16">
            <v>6</v>
          </cell>
          <cell r="F16">
            <v>3</v>
          </cell>
        </row>
        <row r="17">
          <cell r="A17" t="str">
            <v>ZA0.P</v>
          </cell>
          <cell r="B17">
            <v>131</v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</row>
        <row r="18">
          <cell r="A18" t="str">
            <v>ZA1.A</v>
          </cell>
          <cell r="B18">
            <v>201</v>
          </cell>
          <cell r="C18" t="str">
            <v>Hubrtová V.</v>
          </cell>
          <cell r="D18" t="str">
            <v>Pourová</v>
          </cell>
          <cell r="E18">
            <v>6</v>
          </cell>
          <cell r="F18">
            <v>5</v>
          </cell>
        </row>
        <row r="19">
          <cell r="A19" t="str">
            <v>ZA1.B</v>
          </cell>
          <cell r="B19">
            <v>209</v>
          </cell>
          <cell r="C19" t="str">
            <v>Hubrtová M.</v>
          </cell>
          <cell r="D19" t="str">
            <v>Šustáčková</v>
          </cell>
          <cell r="E19">
            <v>2</v>
          </cell>
          <cell r="F19">
            <v>6</v>
          </cell>
        </row>
        <row r="20">
          <cell r="A20" t="str">
            <v>ZA1.C</v>
          </cell>
          <cell r="B20">
            <v>205</v>
          </cell>
          <cell r="C20" t="str">
            <v>Mašková</v>
          </cell>
          <cell r="D20" t="str">
            <v>Festová</v>
          </cell>
          <cell r="E20">
            <v>6</v>
          </cell>
          <cell r="F20">
            <v>5</v>
          </cell>
        </row>
        <row r="21">
          <cell r="A21" t="str">
            <v>ZA1.D</v>
          </cell>
          <cell r="B21">
            <v>213</v>
          </cell>
          <cell r="C21" t="str">
            <v>Knedlhansová</v>
          </cell>
          <cell r="D21" t="str">
            <v>Malá</v>
          </cell>
          <cell r="E21">
            <v>2</v>
          </cell>
          <cell r="F21">
            <v>6</v>
          </cell>
        </row>
        <row r="22">
          <cell r="A22" t="str">
            <v>ZA1.E</v>
          </cell>
          <cell r="B22">
            <v>203</v>
          </cell>
          <cell r="C22" t="str">
            <v>Liebová</v>
          </cell>
          <cell r="D22" t="str">
            <v>Poláková</v>
          </cell>
          <cell r="E22">
            <v>5</v>
          </cell>
          <cell r="F22">
            <v>6</v>
          </cell>
        </row>
        <row r="23">
          <cell r="A23" t="str">
            <v>ZA1.F</v>
          </cell>
          <cell r="B23">
            <v>211</v>
          </cell>
          <cell r="C23" t="str">
            <v>Kolínská</v>
          </cell>
          <cell r="D23" t="str">
            <v>Kejlová ml.</v>
          </cell>
          <cell r="E23">
            <v>6</v>
          </cell>
          <cell r="F23">
            <v>1</v>
          </cell>
        </row>
        <row r="24">
          <cell r="A24" t="str">
            <v>ZA1.G</v>
          </cell>
          <cell r="B24">
            <v>207</v>
          </cell>
          <cell r="C24" t="str">
            <v>Křížová</v>
          </cell>
          <cell r="D24" t="str">
            <v>Tichá</v>
          </cell>
          <cell r="E24">
            <v>6</v>
          </cell>
          <cell r="F24">
            <v>0</v>
          </cell>
        </row>
        <row r="25">
          <cell r="A25" t="str">
            <v>ZA1.H</v>
          </cell>
          <cell r="B25">
            <v>215</v>
          </cell>
          <cell r="C25" t="str">
            <v>Kožlová</v>
          </cell>
          <cell r="D25" t="str">
            <v>Nováková</v>
          </cell>
          <cell r="E25">
            <v>2</v>
          </cell>
          <cell r="F25">
            <v>6</v>
          </cell>
        </row>
        <row r="26">
          <cell r="A26" t="str">
            <v>ZA2.A</v>
          </cell>
          <cell r="B26">
            <v>517</v>
          </cell>
          <cell r="C26" t="str">
            <v>Hubrtová V.</v>
          </cell>
          <cell r="D26" t="str">
            <v>Šustáčková</v>
          </cell>
          <cell r="E26">
            <v>6</v>
          </cell>
          <cell r="F26">
            <v>0</v>
          </cell>
        </row>
        <row r="27">
          <cell r="A27" t="str">
            <v>ZA2.B</v>
          </cell>
          <cell r="B27">
            <v>521</v>
          </cell>
          <cell r="C27" t="str">
            <v>Mašková</v>
          </cell>
          <cell r="D27" t="str">
            <v>Malá</v>
          </cell>
          <cell r="E27">
            <v>6</v>
          </cell>
          <cell r="F27">
            <v>4</v>
          </cell>
        </row>
        <row r="28">
          <cell r="A28" t="str">
            <v>ZA2.C</v>
          </cell>
          <cell r="B28">
            <v>519</v>
          </cell>
          <cell r="C28" t="str">
            <v>Poláková</v>
          </cell>
          <cell r="D28" t="str">
            <v>Kolínská</v>
          </cell>
          <cell r="E28">
            <v>6</v>
          </cell>
          <cell r="F28">
            <v>5</v>
          </cell>
        </row>
        <row r="29">
          <cell r="A29" t="str">
            <v>ZA2.D</v>
          </cell>
          <cell r="B29">
            <v>523</v>
          </cell>
          <cell r="C29" t="str">
            <v>Křížová</v>
          </cell>
          <cell r="D29" t="str">
            <v>Nováková</v>
          </cell>
          <cell r="E29">
            <v>1</v>
          </cell>
          <cell r="F29">
            <v>6</v>
          </cell>
        </row>
        <row r="30">
          <cell r="A30" t="str">
            <v>ZB1aA</v>
          </cell>
          <cell r="B30">
            <v>301</v>
          </cell>
          <cell r="C30" t="str">
            <v/>
          </cell>
          <cell r="D30" t="str">
            <v/>
          </cell>
          <cell r="E30">
            <v>0</v>
          </cell>
          <cell r="F30">
            <v>0</v>
          </cell>
        </row>
        <row r="31">
          <cell r="A31" t="str">
            <v>ZB1aB</v>
          </cell>
          <cell r="B31">
            <v>309</v>
          </cell>
          <cell r="C31" t="str">
            <v/>
          </cell>
          <cell r="D31" t="str">
            <v/>
          </cell>
          <cell r="E31">
            <v>0</v>
          </cell>
          <cell r="F31">
            <v>0</v>
          </cell>
        </row>
        <row r="32">
          <cell r="A32" t="str">
            <v>ZB1aC</v>
          </cell>
          <cell r="B32">
            <v>305</v>
          </cell>
          <cell r="C32" t="str">
            <v/>
          </cell>
          <cell r="D32" t="str">
            <v/>
          </cell>
          <cell r="E32">
            <v>0</v>
          </cell>
          <cell r="F32">
            <v>0</v>
          </cell>
        </row>
        <row r="33">
          <cell r="A33" t="str">
            <v>ZB1aD</v>
          </cell>
          <cell r="B33">
            <v>313</v>
          </cell>
          <cell r="C33" t="str">
            <v/>
          </cell>
          <cell r="D33" t="str">
            <v/>
          </cell>
          <cell r="E33">
            <v>0</v>
          </cell>
          <cell r="F33">
            <v>0</v>
          </cell>
        </row>
        <row r="34">
          <cell r="A34" t="str">
            <v>ZB1aE</v>
          </cell>
          <cell r="B34">
            <v>303</v>
          </cell>
          <cell r="C34" t="str">
            <v/>
          </cell>
          <cell r="D34" t="str">
            <v/>
          </cell>
          <cell r="E34">
            <v>0</v>
          </cell>
          <cell r="F34">
            <v>0</v>
          </cell>
        </row>
        <row r="35">
          <cell r="A35" t="str">
            <v>ZB1aF</v>
          </cell>
          <cell r="B35">
            <v>311</v>
          </cell>
          <cell r="C35" t="str">
            <v/>
          </cell>
          <cell r="D35" t="str">
            <v/>
          </cell>
          <cell r="E35">
            <v>0</v>
          </cell>
          <cell r="F35">
            <v>0</v>
          </cell>
        </row>
        <row r="36">
          <cell r="A36" t="str">
            <v>ZB1aG</v>
          </cell>
          <cell r="B36">
            <v>307</v>
          </cell>
          <cell r="C36" t="str">
            <v/>
          </cell>
          <cell r="D36" t="str">
            <v/>
          </cell>
          <cell r="E36">
            <v>0</v>
          </cell>
          <cell r="F36">
            <v>0</v>
          </cell>
        </row>
        <row r="37">
          <cell r="A37" t="str">
            <v>ZB1aH</v>
          </cell>
          <cell r="B37">
            <v>315</v>
          </cell>
          <cell r="C37" t="str">
            <v/>
          </cell>
          <cell r="D37" t="str">
            <v/>
          </cell>
          <cell r="E37">
            <v>0</v>
          </cell>
          <cell r="F37">
            <v>0</v>
          </cell>
        </row>
        <row r="38">
          <cell r="A38" t="str">
            <v>ZB1bA</v>
          </cell>
          <cell r="B38">
            <v>401</v>
          </cell>
          <cell r="C38" t="str">
            <v>Gultová</v>
          </cell>
          <cell r="D38" t="str">
            <v>Knedlhansová</v>
          </cell>
          <cell r="E38">
            <v>5</v>
          </cell>
          <cell r="F38">
            <v>2</v>
          </cell>
        </row>
        <row r="39">
          <cell r="A39" t="str">
            <v>ZB1bB</v>
          </cell>
          <cell r="B39">
            <v>409</v>
          </cell>
          <cell r="C39" t="str">
            <v>Kvapilová</v>
          </cell>
          <cell r="D39" t="str">
            <v>Festová</v>
          </cell>
          <cell r="E39">
            <v>4</v>
          </cell>
          <cell r="F39">
            <v>5</v>
          </cell>
        </row>
        <row r="40">
          <cell r="A40" t="str">
            <v>ZB1bC</v>
          </cell>
          <cell r="B40">
            <v>405</v>
          </cell>
          <cell r="C40" t="str">
            <v>Halamková</v>
          </cell>
          <cell r="D40" t="str">
            <v>Hubrtová M.</v>
          </cell>
          <cell r="E40">
            <v>2</v>
          </cell>
          <cell r="F40">
            <v>5</v>
          </cell>
        </row>
        <row r="41">
          <cell r="A41" t="str">
            <v>ZB1bD</v>
          </cell>
          <cell r="B41">
            <v>413</v>
          </cell>
          <cell r="C41" t="str">
            <v/>
          </cell>
          <cell r="D41" t="str">
            <v/>
          </cell>
          <cell r="E41">
            <v>0</v>
          </cell>
          <cell r="F41">
            <v>0</v>
          </cell>
        </row>
        <row r="42">
          <cell r="A42" t="str">
            <v>ZB1bE</v>
          </cell>
          <cell r="B42">
            <v>403</v>
          </cell>
          <cell r="C42" t="str">
            <v>Veselá </v>
          </cell>
          <cell r="D42" t="str">
            <v>Kožlová</v>
          </cell>
          <cell r="E42">
            <v>3</v>
          </cell>
          <cell r="F42">
            <v>5</v>
          </cell>
        </row>
        <row r="43">
          <cell r="A43" t="str">
            <v>ZB1bF</v>
          </cell>
          <cell r="B43">
            <v>411</v>
          </cell>
          <cell r="C43" t="str">
            <v/>
          </cell>
          <cell r="D43" t="str">
            <v/>
          </cell>
          <cell r="E43">
            <v>0</v>
          </cell>
          <cell r="F43">
            <v>0</v>
          </cell>
        </row>
        <row r="44">
          <cell r="A44" t="str">
            <v>ZB1bG</v>
          </cell>
          <cell r="B44">
            <v>407</v>
          </cell>
          <cell r="C44" t="str">
            <v>Sedliská</v>
          </cell>
          <cell r="D44" t="str">
            <v>Kejlová ml.</v>
          </cell>
          <cell r="E44">
            <v>1</v>
          </cell>
          <cell r="F44">
            <v>5</v>
          </cell>
        </row>
        <row r="45">
          <cell r="A45" t="str">
            <v>ZB1bH</v>
          </cell>
          <cell r="B45">
            <v>415</v>
          </cell>
          <cell r="C45" t="str">
            <v>Žalmanová</v>
          </cell>
          <cell r="D45" t="str">
            <v>Liebová</v>
          </cell>
          <cell r="E45">
            <v>3</v>
          </cell>
          <cell r="F45">
            <v>5</v>
          </cell>
        </row>
        <row r="46">
          <cell r="A46" t="str">
            <v>ZB2aA</v>
          </cell>
          <cell r="B46">
            <v>617</v>
          </cell>
          <cell r="C46" t="str">
            <v>Gultová</v>
          </cell>
          <cell r="D46" t="str">
            <v>Festová</v>
          </cell>
          <cell r="E46">
            <v>3</v>
          </cell>
          <cell r="F46">
            <v>5</v>
          </cell>
        </row>
        <row r="47">
          <cell r="A47" t="str">
            <v>ZB2aB</v>
          </cell>
          <cell r="B47">
            <v>621</v>
          </cell>
          <cell r="C47" t="str">
            <v>Hubrtová M.</v>
          </cell>
          <cell r="D47" t="str">
            <v>Pourová</v>
          </cell>
          <cell r="E47">
            <v>2</v>
          </cell>
          <cell r="F47">
            <v>5</v>
          </cell>
        </row>
        <row r="48">
          <cell r="A48" t="str">
            <v>ZB2aC</v>
          </cell>
          <cell r="B48">
            <v>619</v>
          </cell>
          <cell r="C48" t="str">
            <v>Kožlová</v>
          </cell>
          <cell r="D48" t="str">
            <v>Tichá</v>
          </cell>
          <cell r="E48">
            <v>5</v>
          </cell>
          <cell r="F48">
            <v>4</v>
          </cell>
        </row>
        <row r="49">
          <cell r="A49" t="str">
            <v>ZB2aD</v>
          </cell>
          <cell r="B49">
            <v>623</v>
          </cell>
          <cell r="C49" t="str">
            <v>Kejlová ml.</v>
          </cell>
          <cell r="D49" t="str">
            <v>Liebová</v>
          </cell>
          <cell r="E49">
            <v>3</v>
          </cell>
          <cell r="F49">
            <v>5</v>
          </cell>
        </row>
        <row r="50">
          <cell r="A50" t="str">
            <v>ZB2bA</v>
          </cell>
          <cell r="B50">
            <v>717</v>
          </cell>
          <cell r="C50" t="str">
            <v>Festová</v>
          </cell>
          <cell r="D50" t="str">
            <v>Křížová</v>
          </cell>
          <cell r="E50">
            <v>5</v>
          </cell>
          <cell r="F50">
            <v>2</v>
          </cell>
        </row>
        <row r="51">
          <cell r="A51" t="str">
            <v>ZB2bB</v>
          </cell>
          <cell r="B51">
            <v>721</v>
          </cell>
          <cell r="C51" t="str">
            <v>Pourová</v>
          </cell>
          <cell r="D51" t="str">
            <v>Kolínská</v>
          </cell>
          <cell r="E51">
            <v>1</v>
          </cell>
          <cell r="F51">
            <v>5</v>
          </cell>
        </row>
        <row r="52">
          <cell r="A52" t="str">
            <v>ZB2bC</v>
          </cell>
          <cell r="B52">
            <v>719</v>
          </cell>
          <cell r="C52" t="str">
            <v>Kožlová</v>
          </cell>
          <cell r="D52" t="str">
            <v>Malá</v>
          </cell>
          <cell r="E52">
            <v>3</v>
          </cell>
          <cell r="F52">
            <v>5</v>
          </cell>
        </row>
        <row r="53">
          <cell r="A53" t="str">
            <v>ZB2bD</v>
          </cell>
          <cell r="B53">
            <v>723</v>
          </cell>
          <cell r="C53" t="str">
            <v>Liebová</v>
          </cell>
          <cell r="D53" t="str">
            <v>Šustáčková</v>
          </cell>
          <cell r="E53">
            <v>5</v>
          </cell>
          <cell r="F53">
            <v>2</v>
          </cell>
        </row>
        <row r="54">
          <cell r="A54" t="str">
            <v>ZFI3H</v>
          </cell>
          <cell r="B54">
            <v>920</v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</row>
        <row r="55">
          <cell r="A55" t="str">
            <v>ZFINA</v>
          </cell>
          <cell r="B55">
            <v>1020</v>
          </cell>
          <cell r="C55" t="str">
            <v>Hubrtová V.</v>
          </cell>
          <cell r="D55" t="str">
            <v>Nováková</v>
          </cell>
          <cell r="E55">
            <v>6</v>
          </cell>
          <cell r="F55">
            <v>4</v>
          </cell>
        </row>
        <row r="56">
          <cell r="A56" t="str">
            <v>ZQF.A</v>
          </cell>
          <cell r="B56">
            <v>817</v>
          </cell>
          <cell r="C56" t="str">
            <v>Hubrtová V.</v>
          </cell>
          <cell r="D56" t="str">
            <v>Festová</v>
          </cell>
          <cell r="E56">
            <v>6</v>
          </cell>
          <cell r="F56">
            <v>1</v>
          </cell>
        </row>
        <row r="57">
          <cell r="A57" t="str">
            <v>ZQF.B</v>
          </cell>
          <cell r="B57">
            <v>821</v>
          </cell>
          <cell r="C57" t="str">
            <v>Mašková</v>
          </cell>
          <cell r="D57" t="str">
            <v>Malá</v>
          </cell>
          <cell r="E57">
            <v>6</v>
          </cell>
          <cell r="F57">
            <v>2</v>
          </cell>
        </row>
        <row r="58">
          <cell r="A58" t="str">
            <v>ZQF.C</v>
          </cell>
          <cell r="B58">
            <v>819</v>
          </cell>
          <cell r="C58" t="str">
            <v>Poláková</v>
          </cell>
          <cell r="D58" t="str">
            <v>Liebová</v>
          </cell>
          <cell r="E58">
            <v>4</v>
          </cell>
          <cell r="F58">
            <v>6</v>
          </cell>
        </row>
        <row r="59">
          <cell r="A59" t="str">
            <v>ZQF.D</v>
          </cell>
          <cell r="B59">
            <v>823</v>
          </cell>
          <cell r="C59" t="str">
            <v>Nováková</v>
          </cell>
          <cell r="D59" t="str">
            <v>Kolínská</v>
          </cell>
          <cell r="E59">
            <v>6</v>
          </cell>
          <cell r="F59">
            <v>0</v>
          </cell>
        </row>
        <row r="60">
          <cell r="A60" t="str">
            <v>ZSF.A</v>
          </cell>
          <cell r="B60">
            <v>924</v>
          </cell>
          <cell r="C60" t="str">
            <v>Hubrtová V.</v>
          </cell>
          <cell r="D60" t="str">
            <v>Mašková</v>
          </cell>
          <cell r="E60">
            <v>6</v>
          </cell>
          <cell r="F60">
            <v>4</v>
          </cell>
        </row>
        <row r="61">
          <cell r="A61" t="str">
            <v>ZSF.B</v>
          </cell>
          <cell r="B61">
            <v>922</v>
          </cell>
          <cell r="C61" t="str">
            <v>Liebová</v>
          </cell>
          <cell r="D61" t="str">
            <v>Nováková</v>
          </cell>
          <cell r="E61">
            <v>2</v>
          </cell>
          <cell r="F6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4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38.125" style="2" customWidth="1"/>
    <col min="2" max="2" width="36.25390625" style="2" customWidth="1"/>
    <col min="3" max="4" width="9.125" style="2" customWidth="1"/>
    <col min="5" max="7" width="9.125" style="12" customWidth="1"/>
    <col min="8" max="16384" width="9.125" style="2" customWidth="1"/>
  </cols>
  <sheetData>
    <row r="1" spans="1:3" ht="21" thickBot="1">
      <c r="A1" s="314" t="s">
        <v>84</v>
      </c>
      <c r="B1" s="315"/>
      <c r="C1" s="316"/>
    </row>
    <row r="2" spans="1:3" ht="14.25" customHeight="1">
      <c r="A2" s="185"/>
      <c r="B2" s="185"/>
      <c r="C2" s="186"/>
    </row>
    <row r="3" spans="1:3" ht="12.75">
      <c r="A3" s="187"/>
      <c r="B3" s="188"/>
      <c r="C3" s="186"/>
    </row>
    <row r="4" spans="1:3" ht="12.75">
      <c r="A4" s="188" t="s">
        <v>74</v>
      </c>
      <c r="B4" s="144" t="s">
        <v>92</v>
      </c>
      <c r="C4" s="186"/>
    </row>
    <row r="5" spans="1:3" ht="12.75">
      <c r="A5" s="188" t="s">
        <v>75</v>
      </c>
      <c r="B5" s="144">
        <v>9</v>
      </c>
      <c r="C5" s="186"/>
    </row>
    <row r="6" spans="1:3" ht="12.75">
      <c r="A6" s="188" t="s">
        <v>76</v>
      </c>
      <c r="B6" s="194">
        <f>COUNT(Účastníci!E3:E34)</f>
        <v>0</v>
      </c>
      <c r="C6" s="186"/>
    </row>
    <row r="7" spans="1:3" ht="12.75">
      <c r="A7" s="188" t="s">
        <v>77</v>
      </c>
      <c r="B7" s="195">
        <f ca="1">TODAY()</f>
        <v>40504</v>
      </c>
      <c r="C7" s="186"/>
    </row>
    <row r="8" spans="1:3" ht="13.5" thickBot="1">
      <c r="A8" s="188"/>
      <c r="B8" s="187"/>
      <c r="C8" s="186"/>
    </row>
    <row r="9" spans="1:3" ht="12.75">
      <c r="A9" s="176"/>
      <c r="B9" s="189"/>
      <c r="C9" s="190"/>
    </row>
    <row r="10" spans="1:3" ht="12.75">
      <c r="A10" s="191" t="s">
        <v>78</v>
      </c>
      <c r="B10" s="145" t="s">
        <v>3</v>
      </c>
      <c r="C10" s="186"/>
    </row>
    <row r="11" spans="1:3" ht="12.75">
      <c r="A11" s="191" t="s">
        <v>79</v>
      </c>
      <c r="B11" s="145" t="s">
        <v>4</v>
      </c>
      <c r="C11" s="186"/>
    </row>
    <row r="12" spans="1:3" ht="12.75">
      <c r="A12" s="191" t="s">
        <v>80</v>
      </c>
      <c r="B12" s="145" t="s">
        <v>24</v>
      </c>
      <c r="C12" s="186"/>
    </row>
    <row r="13" spans="1:3" ht="12.75">
      <c r="A13" s="191" t="s">
        <v>81</v>
      </c>
      <c r="B13" s="145" t="s">
        <v>48</v>
      </c>
      <c r="C13" s="186"/>
    </row>
    <row r="14" spans="1:3" ht="13.5" thickBot="1">
      <c r="A14" s="192"/>
      <c r="B14" s="184"/>
      <c r="C14" s="193"/>
    </row>
    <row r="16" spans="1:3" ht="12.75">
      <c r="A16" s="13"/>
      <c r="B16" s="13"/>
      <c r="C16" s="14"/>
    </row>
    <row r="17" spans="1:2" s="16" customFormat="1" ht="14.25" customHeight="1">
      <c r="A17" s="15"/>
      <c r="B17" s="146" t="s">
        <v>85</v>
      </c>
    </row>
    <row r="18" spans="1:2" s="16" customFormat="1" ht="16.5" customHeight="1">
      <c r="A18" s="15"/>
      <c r="B18" s="17"/>
    </row>
    <row r="19" spans="1:2" s="16" customFormat="1" ht="16.5" customHeight="1">
      <c r="A19" s="17"/>
      <c r="B19" s="17"/>
    </row>
    <row r="20" spans="1:2" s="16" customFormat="1" ht="16.5" customHeight="1">
      <c r="A20" s="15"/>
      <c r="B20" s="17"/>
    </row>
    <row r="21" spans="1:2" s="16" customFormat="1" ht="16.5" customHeight="1">
      <c r="A21" s="17"/>
      <c r="B21" s="17"/>
    </row>
    <row r="22" spans="1:2" s="16" customFormat="1" ht="16.5" customHeight="1">
      <c r="A22" s="17"/>
      <c r="B22" s="17"/>
    </row>
    <row r="23" spans="1:2" s="16" customFormat="1" ht="16.5" customHeight="1">
      <c r="A23" s="15"/>
      <c r="B23" s="15"/>
    </row>
    <row r="24" spans="1:2" s="16" customFormat="1" ht="16.5" customHeight="1">
      <c r="A24" s="15"/>
      <c r="B24" s="15"/>
    </row>
    <row r="25" spans="1:2" s="16" customFormat="1" ht="16.5" customHeight="1">
      <c r="A25" s="15"/>
      <c r="B25" s="15"/>
    </row>
    <row r="26" spans="1:2" s="16" customFormat="1" ht="16.5" customHeight="1">
      <c r="A26" s="15"/>
      <c r="B26" s="15"/>
    </row>
    <row r="27" spans="1:2" s="16" customFormat="1" ht="16.5" customHeight="1">
      <c r="A27" s="15"/>
      <c r="B27" s="15"/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Z235"/>
  <sheetViews>
    <sheetView workbookViewId="0" topLeftCell="A1">
      <pane ySplit="2" topLeftCell="BM3" activePane="bottomLeft" state="frozen"/>
      <selection pane="topLeft" activeCell="A1" sqref="A1"/>
      <selection pane="bottomLeft" activeCell="E47" sqref="E47"/>
    </sheetView>
  </sheetViews>
  <sheetFormatPr defaultColWidth="9.00390625" defaultRowHeight="12.75"/>
  <cols>
    <col min="1" max="1" width="5.00390625" style="1" customWidth="1"/>
    <col min="2" max="2" width="22.125" style="2" customWidth="1"/>
    <col min="3" max="3" width="19.25390625" style="2" customWidth="1"/>
    <col min="4" max="4" width="15.125" style="2" customWidth="1"/>
    <col min="5" max="5" width="8.25390625" style="1" customWidth="1"/>
    <col min="6" max="6" width="6.75390625" style="2" customWidth="1"/>
    <col min="7" max="7" width="25.375" style="2" customWidth="1"/>
    <col min="8" max="8" width="5.75390625" style="2" customWidth="1"/>
    <col min="9" max="9" width="10.125" style="2" customWidth="1"/>
    <col min="10" max="10" width="11.25390625" style="2" customWidth="1"/>
    <col min="11" max="11" width="3.75390625" style="2" customWidth="1"/>
    <col min="12" max="12" width="20.75390625" style="2" customWidth="1"/>
    <col min="13" max="13" width="1.37890625" style="2" customWidth="1"/>
    <col min="14" max="14" width="1.625" style="2" customWidth="1"/>
    <col min="15" max="15" width="25.75390625" style="2" customWidth="1"/>
    <col min="16" max="16" width="23.625" style="2" customWidth="1"/>
    <col min="17" max="17" width="19.125" style="2" customWidth="1"/>
    <col min="18" max="18" width="36.125" style="2" customWidth="1"/>
    <col min="19" max="19" width="8.125" style="2" customWidth="1"/>
    <col min="20" max="20" width="6.25390625" style="2" customWidth="1"/>
    <col min="21" max="16384" width="9.125" style="2" customWidth="1"/>
  </cols>
  <sheetData>
    <row r="1" spans="1:15" ht="28.5" customHeight="1" thickBot="1">
      <c r="A1" s="147" t="s">
        <v>82</v>
      </c>
      <c r="B1" s="148"/>
      <c r="C1" s="148"/>
      <c r="D1" s="148"/>
      <c r="E1" s="150"/>
      <c r="F1" s="149"/>
      <c r="G1" s="148"/>
      <c r="H1" s="149"/>
      <c r="I1" s="149"/>
      <c r="J1" s="149"/>
      <c r="K1" s="149"/>
      <c r="L1" s="149"/>
      <c r="M1" s="34"/>
      <c r="N1" s="35"/>
      <c r="O1" s="36"/>
    </row>
    <row r="2" spans="1:20" ht="13.5" thickBot="1">
      <c r="A2" s="277" t="s">
        <v>101</v>
      </c>
      <c r="B2" s="277" t="s">
        <v>49</v>
      </c>
      <c r="C2" s="277" t="s">
        <v>50</v>
      </c>
      <c r="D2" s="277" t="s">
        <v>107</v>
      </c>
      <c r="E2" s="277" t="str">
        <f>CONCATENATE("Žreb (",TEXT(COUNT(E3:E34),0),")")</f>
        <v>Žreb (0)</v>
      </c>
      <c r="F2" s="277" t="s">
        <v>51</v>
      </c>
      <c r="G2" s="277" t="s">
        <v>0</v>
      </c>
      <c r="H2" s="277" t="s">
        <v>52</v>
      </c>
      <c r="I2" s="277" t="s">
        <v>1</v>
      </c>
      <c r="J2" s="277" t="s">
        <v>53</v>
      </c>
      <c r="K2" s="167"/>
      <c r="L2" s="216" t="s">
        <v>54</v>
      </c>
      <c r="M2" s="37"/>
      <c r="N2" s="38"/>
      <c r="O2" s="36"/>
      <c r="P2" s="275"/>
      <c r="Q2" s="276"/>
      <c r="R2" s="276"/>
      <c r="S2" s="276"/>
      <c r="T2" s="276"/>
    </row>
    <row r="3" spans="1:26" ht="15" customHeight="1">
      <c r="A3" s="278">
        <v>1</v>
      </c>
      <c r="B3" s="144" t="s">
        <v>2</v>
      </c>
      <c r="C3" s="221" t="e">
        <f>VLOOKUP(B3,$P$3:$T$300,2,FALSE)</f>
        <v>#N/A</v>
      </c>
      <c r="D3" s="281"/>
      <c r="E3" s="222"/>
      <c r="F3" s="221" t="s">
        <v>2</v>
      </c>
      <c r="G3" s="221" t="e">
        <f>VLOOKUP(B3,$P$3:$T$300,3,FALSE)</f>
        <v>#N/A</v>
      </c>
      <c r="H3" s="221" t="e">
        <f>VLOOKUP(B3,$P$3:$T$300,4,FALSE)</f>
        <v>#N/A</v>
      </c>
      <c r="I3" s="222"/>
      <c r="J3" s="278">
        <f>IF(E3=0,"",IF(I3=0,9,I3)*1000+E3)</f>
      </c>
      <c r="K3" s="220"/>
      <c r="L3" s="217" t="str">
        <f>'Pom.tab.úč.'!R3</f>
        <v> </v>
      </c>
      <c r="M3" s="37"/>
      <c r="N3" s="38"/>
      <c r="O3" s="39"/>
      <c r="P3" s="275"/>
      <c r="Q3" s="276"/>
      <c r="R3" s="276"/>
      <c r="S3" s="276"/>
      <c r="T3" s="276"/>
      <c r="U3" s="3"/>
      <c r="V3" s="3"/>
      <c r="W3" s="3"/>
      <c r="X3" s="3"/>
      <c r="Y3" s="3"/>
      <c r="Z3" s="3"/>
    </row>
    <row r="4" spans="1:26" ht="15" customHeight="1">
      <c r="A4" s="278">
        <f>A3+1</f>
        <v>2</v>
      </c>
      <c r="B4" s="144" t="s">
        <v>2</v>
      </c>
      <c r="C4" s="221" t="e">
        <f aca="true" t="shared" si="0" ref="C4:C34">VLOOKUP(B4,$P$3:$T$300,2,FALSE)</f>
        <v>#N/A</v>
      </c>
      <c r="D4" s="281"/>
      <c r="E4" s="222"/>
      <c r="F4" s="221" t="s">
        <v>2</v>
      </c>
      <c r="G4" s="221" t="e">
        <f aca="true" t="shared" si="1" ref="G4:G34">VLOOKUP(B4,$P$3:$T$300,3,FALSE)</f>
        <v>#N/A</v>
      </c>
      <c r="H4" s="221" t="e">
        <f aca="true" t="shared" si="2" ref="H4:H34">VLOOKUP(B4,$P$3:$T$300,4,FALSE)</f>
        <v>#N/A</v>
      </c>
      <c r="I4" s="222"/>
      <c r="J4" s="278">
        <f aca="true" t="shared" si="3" ref="J4:J34">IF(E4=0,"",IF(I4=0,9,I4)*1000+E4)</f>
      </c>
      <c r="K4" s="220"/>
      <c r="L4" s="218" t="str">
        <f>'Pom.tab.úč.'!R4</f>
        <v> </v>
      </c>
      <c r="M4" s="37">
        <f>IF(AND(L4&lt;&gt;" ",L4=L3),"!!!!!","")</f>
      </c>
      <c r="N4" s="38"/>
      <c r="O4" s="39"/>
      <c r="P4" s="279"/>
      <c r="Q4" s="280"/>
      <c r="R4" s="280"/>
      <c r="S4" s="280"/>
      <c r="T4" s="280"/>
      <c r="U4" s="3"/>
      <c r="V4" s="3"/>
      <c r="W4" s="3"/>
      <c r="X4" s="3"/>
      <c r="Y4" s="3"/>
      <c r="Z4" s="3"/>
    </row>
    <row r="5" spans="1:26" ht="15" customHeight="1">
      <c r="A5" s="278">
        <f aca="true" t="shared" si="4" ref="A5:A34">A4+1</f>
        <v>3</v>
      </c>
      <c r="B5" s="144" t="s">
        <v>2</v>
      </c>
      <c r="C5" s="221" t="e">
        <f t="shared" si="0"/>
        <v>#N/A</v>
      </c>
      <c r="D5" s="281"/>
      <c r="E5" s="222"/>
      <c r="F5" s="221" t="s">
        <v>2</v>
      </c>
      <c r="G5" s="221" t="e">
        <f t="shared" si="1"/>
        <v>#N/A</v>
      </c>
      <c r="H5" s="221" t="e">
        <f t="shared" si="2"/>
        <v>#N/A</v>
      </c>
      <c r="I5" s="222"/>
      <c r="J5" s="278">
        <f t="shared" si="3"/>
      </c>
      <c r="K5" s="220"/>
      <c r="L5" s="218" t="str">
        <f>'Pom.tab.úč.'!R5</f>
        <v> </v>
      </c>
      <c r="M5" s="37">
        <f aca="true" t="shared" si="5" ref="M5:M34">IF(AND(L5&lt;&gt;" ",L5=L4),"!!!!!","")</f>
      </c>
      <c r="N5" s="38"/>
      <c r="O5" s="39"/>
      <c r="P5" s="279"/>
      <c r="Q5" s="280"/>
      <c r="R5" s="280"/>
      <c r="S5" s="280"/>
      <c r="T5" s="280"/>
      <c r="U5" s="3"/>
      <c r="V5" s="3"/>
      <c r="W5" s="3"/>
      <c r="X5" s="3"/>
      <c r="Y5" s="3"/>
      <c r="Z5" s="3"/>
    </row>
    <row r="6" spans="1:26" ht="15" customHeight="1">
      <c r="A6" s="278">
        <f t="shared" si="4"/>
        <v>4</v>
      </c>
      <c r="B6" s="144" t="s">
        <v>2</v>
      </c>
      <c r="C6" s="221" t="e">
        <f t="shared" si="0"/>
        <v>#N/A</v>
      </c>
      <c r="D6" s="281"/>
      <c r="E6" s="222"/>
      <c r="F6" s="221" t="s">
        <v>2</v>
      </c>
      <c r="G6" s="221" t="e">
        <f t="shared" si="1"/>
        <v>#N/A</v>
      </c>
      <c r="H6" s="221" t="e">
        <f t="shared" si="2"/>
        <v>#N/A</v>
      </c>
      <c r="I6" s="222"/>
      <c r="J6" s="278">
        <f t="shared" si="3"/>
      </c>
      <c r="K6" s="220"/>
      <c r="L6" s="218" t="str">
        <f>'Pom.tab.úč.'!R6</f>
        <v> </v>
      </c>
      <c r="M6" s="37">
        <f t="shared" si="5"/>
      </c>
      <c r="N6" s="38"/>
      <c r="O6" s="39"/>
      <c r="P6" s="279"/>
      <c r="Q6" s="280"/>
      <c r="R6" s="280"/>
      <c r="S6" s="280"/>
      <c r="T6" s="280"/>
      <c r="U6" s="3"/>
      <c r="V6" s="3"/>
      <c r="W6" s="3"/>
      <c r="X6" s="3"/>
      <c r="Y6" s="3"/>
      <c r="Z6" s="3"/>
    </row>
    <row r="7" spans="1:26" ht="15" customHeight="1">
      <c r="A7" s="278">
        <f t="shared" si="4"/>
        <v>5</v>
      </c>
      <c r="B7" s="144" t="s">
        <v>2</v>
      </c>
      <c r="C7" s="221" t="e">
        <f t="shared" si="0"/>
        <v>#N/A</v>
      </c>
      <c r="D7" s="281"/>
      <c r="E7" s="222"/>
      <c r="F7" s="221" t="s">
        <v>2</v>
      </c>
      <c r="G7" s="221" t="e">
        <f t="shared" si="1"/>
        <v>#N/A</v>
      </c>
      <c r="H7" s="221" t="e">
        <f t="shared" si="2"/>
        <v>#N/A</v>
      </c>
      <c r="I7" s="222"/>
      <c r="J7" s="278">
        <f t="shared" si="3"/>
      </c>
      <c r="K7" s="220"/>
      <c r="L7" s="218" t="str">
        <f>'Pom.tab.úč.'!R7</f>
        <v> </v>
      </c>
      <c r="M7" s="37">
        <f t="shared" si="5"/>
      </c>
      <c r="N7" s="38"/>
      <c r="O7" s="39"/>
      <c r="P7" s="279"/>
      <c r="Q7" s="280"/>
      <c r="R7" s="280"/>
      <c r="S7" s="280"/>
      <c r="T7" s="280"/>
      <c r="U7" s="3"/>
      <c r="V7" s="3"/>
      <c r="W7" s="3"/>
      <c r="X7" s="3"/>
      <c r="Y7" s="3"/>
      <c r="Z7" s="3"/>
    </row>
    <row r="8" spans="1:26" ht="15" customHeight="1">
      <c r="A8" s="278">
        <f t="shared" si="4"/>
        <v>6</v>
      </c>
      <c r="B8" s="144" t="s">
        <v>2</v>
      </c>
      <c r="C8" s="221" t="e">
        <f t="shared" si="0"/>
        <v>#N/A</v>
      </c>
      <c r="D8" s="281"/>
      <c r="E8" s="222"/>
      <c r="F8" s="221" t="s">
        <v>2</v>
      </c>
      <c r="G8" s="221" t="e">
        <f t="shared" si="1"/>
        <v>#N/A</v>
      </c>
      <c r="H8" s="221" t="e">
        <f t="shared" si="2"/>
        <v>#N/A</v>
      </c>
      <c r="I8" s="222"/>
      <c r="J8" s="278">
        <f t="shared" si="3"/>
      </c>
      <c r="K8" s="220"/>
      <c r="L8" s="218" t="str">
        <f>'Pom.tab.úč.'!R8</f>
        <v> </v>
      </c>
      <c r="M8" s="37">
        <f t="shared" si="5"/>
      </c>
      <c r="N8" s="38"/>
      <c r="O8" s="39"/>
      <c r="P8" s="279"/>
      <c r="Q8" s="280"/>
      <c r="R8" s="280"/>
      <c r="S8" s="280"/>
      <c r="T8" s="280"/>
      <c r="U8" s="3"/>
      <c r="V8" s="3"/>
      <c r="W8" s="3"/>
      <c r="X8" s="3"/>
      <c r="Y8" s="3"/>
      <c r="Z8" s="3"/>
    </row>
    <row r="9" spans="1:26" ht="15" customHeight="1">
      <c r="A9" s="278">
        <f t="shared" si="4"/>
        <v>7</v>
      </c>
      <c r="B9" s="144" t="s">
        <v>2</v>
      </c>
      <c r="C9" s="221" t="e">
        <f t="shared" si="0"/>
        <v>#N/A</v>
      </c>
      <c r="D9" s="281"/>
      <c r="E9" s="222"/>
      <c r="F9" s="221" t="s">
        <v>2</v>
      </c>
      <c r="G9" s="221" t="e">
        <f t="shared" si="1"/>
        <v>#N/A</v>
      </c>
      <c r="H9" s="221" t="e">
        <f t="shared" si="2"/>
        <v>#N/A</v>
      </c>
      <c r="I9" s="222"/>
      <c r="J9" s="278">
        <f t="shared" si="3"/>
      </c>
      <c r="K9" s="220"/>
      <c r="L9" s="218" t="str">
        <f>'Pom.tab.úč.'!R9</f>
        <v> </v>
      </c>
      <c r="M9" s="37">
        <f t="shared" si="5"/>
      </c>
      <c r="N9" s="38"/>
      <c r="O9" s="39"/>
      <c r="P9" s="279"/>
      <c r="Q9" s="280"/>
      <c r="R9" s="280"/>
      <c r="S9" s="280"/>
      <c r="T9" s="280"/>
      <c r="U9" s="3"/>
      <c r="V9" s="3"/>
      <c r="W9" s="3"/>
      <c r="X9" s="3"/>
      <c r="Y9" s="3"/>
      <c r="Z9" s="3"/>
    </row>
    <row r="10" spans="1:26" ht="15" customHeight="1">
      <c r="A10" s="278">
        <f t="shared" si="4"/>
        <v>8</v>
      </c>
      <c r="B10" s="144" t="s">
        <v>2</v>
      </c>
      <c r="C10" s="221" t="e">
        <f t="shared" si="0"/>
        <v>#N/A</v>
      </c>
      <c r="D10" s="281"/>
      <c r="E10" s="222"/>
      <c r="F10" s="221" t="s">
        <v>2</v>
      </c>
      <c r="G10" s="221" t="e">
        <f t="shared" si="1"/>
        <v>#N/A</v>
      </c>
      <c r="H10" s="221" t="e">
        <f t="shared" si="2"/>
        <v>#N/A</v>
      </c>
      <c r="I10" s="222"/>
      <c r="J10" s="278">
        <f t="shared" si="3"/>
      </c>
      <c r="K10" s="220"/>
      <c r="L10" s="218" t="str">
        <f>'Pom.tab.úč.'!R10</f>
        <v> </v>
      </c>
      <c r="M10" s="37">
        <f t="shared" si="5"/>
      </c>
      <c r="N10" s="38"/>
      <c r="O10" s="39"/>
      <c r="P10" s="279"/>
      <c r="Q10" s="280"/>
      <c r="R10" s="280"/>
      <c r="S10" s="280"/>
      <c r="T10" s="280"/>
      <c r="U10" s="3"/>
      <c r="V10" s="3"/>
      <c r="W10" s="3"/>
      <c r="X10" s="3"/>
      <c r="Y10" s="3"/>
      <c r="Z10" s="3"/>
    </row>
    <row r="11" spans="1:26" ht="15" customHeight="1">
      <c r="A11" s="278">
        <f t="shared" si="4"/>
        <v>9</v>
      </c>
      <c r="B11" s="144" t="s">
        <v>2</v>
      </c>
      <c r="C11" s="221" t="e">
        <f t="shared" si="0"/>
        <v>#N/A</v>
      </c>
      <c r="D11" s="281"/>
      <c r="E11" s="222"/>
      <c r="F11" s="221" t="s">
        <v>2</v>
      </c>
      <c r="G11" s="221" t="e">
        <f t="shared" si="1"/>
        <v>#N/A</v>
      </c>
      <c r="H11" s="221" t="e">
        <f t="shared" si="2"/>
        <v>#N/A</v>
      </c>
      <c r="I11" s="222"/>
      <c r="J11" s="278">
        <f t="shared" si="3"/>
      </c>
      <c r="K11" s="220"/>
      <c r="L11" s="218" t="str">
        <f>'Pom.tab.úč.'!R11</f>
        <v> </v>
      </c>
      <c r="M11" s="37">
        <f t="shared" si="5"/>
      </c>
      <c r="N11" s="38"/>
      <c r="O11" s="39"/>
      <c r="P11" s="279"/>
      <c r="Q11" s="280"/>
      <c r="R11" s="280"/>
      <c r="S11" s="280"/>
      <c r="T11" s="280"/>
      <c r="U11" s="3"/>
      <c r="V11" s="3"/>
      <c r="W11" s="3"/>
      <c r="X11" s="3"/>
      <c r="Y11" s="3"/>
      <c r="Z11" s="3"/>
    </row>
    <row r="12" spans="1:26" ht="15" customHeight="1">
      <c r="A12" s="278">
        <f t="shared" si="4"/>
        <v>10</v>
      </c>
      <c r="B12" s="144" t="s">
        <v>2</v>
      </c>
      <c r="C12" s="221" t="e">
        <f t="shared" si="0"/>
        <v>#N/A</v>
      </c>
      <c r="D12" s="281"/>
      <c r="E12" s="222"/>
      <c r="F12" s="221" t="s">
        <v>2</v>
      </c>
      <c r="G12" s="221" t="e">
        <f t="shared" si="1"/>
        <v>#N/A</v>
      </c>
      <c r="H12" s="221" t="e">
        <f t="shared" si="2"/>
        <v>#N/A</v>
      </c>
      <c r="I12" s="222"/>
      <c r="J12" s="278">
        <f t="shared" si="3"/>
      </c>
      <c r="K12" s="220"/>
      <c r="L12" s="218" t="str">
        <f>'Pom.tab.úč.'!R12</f>
        <v> </v>
      </c>
      <c r="M12" s="37">
        <f t="shared" si="5"/>
      </c>
      <c r="N12" s="38"/>
      <c r="O12" s="39"/>
      <c r="P12" s="279"/>
      <c r="Q12" s="280"/>
      <c r="R12" s="280"/>
      <c r="S12" s="280"/>
      <c r="T12" s="280"/>
      <c r="U12" s="3"/>
      <c r="V12" s="3"/>
      <c r="W12" s="3"/>
      <c r="X12" s="3"/>
      <c r="Y12" s="3"/>
      <c r="Z12" s="3"/>
    </row>
    <row r="13" spans="1:26" ht="15" customHeight="1">
      <c r="A13" s="278">
        <f t="shared" si="4"/>
        <v>11</v>
      </c>
      <c r="B13" s="144" t="s">
        <v>2</v>
      </c>
      <c r="C13" s="221" t="e">
        <f t="shared" si="0"/>
        <v>#N/A</v>
      </c>
      <c r="D13" s="281"/>
      <c r="E13" s="222"/>
      <c r="F13" s="221" t="s">
        <v>2</v>
      </c>
      <c r="G13" s="221" t="e">
        <f t="shared" si="1"/>
        <v>#N/A</v>
      </c>
      <c r="H13" s="221" t="e">
        <f t="shared" si="2"/>
        <v>#N/A</v>
      </c>
      <c r="I13" s="222"/>
      <c r="J13" s="278">
        <f t="shared" si="3"/>
      </c>
      <c r="K13" s="220"/>
      <c r="L13" s="218" t="str">
        <f>'Pom.tab.úč.'!R13</f>
        <v> </v>
      </c>
      <c r="M13" s="37">
        <f t="shared" si="5"/>
      </c>
      <c r="N13" s="38"/>
      <c r="O13" s="39"/>
      <c r="P13" s="279"/>
      <c r="Q13" s="280"/>
      <c r="R13" s="280"/>
      <c r="S13" s="280"/>
      <c r="T13" s="280"/>
      <c r="U13" s="3"/>
      <c r="V13" s="3"/>
      <c r="W13" s="3"/>
      <c r="X13" s="3"/>
      <c r="Y13" s="3"/>
      <c r="Z13" s="3"/>
    </row>
    <row r="14" spans="1:26" ht="15" customHeight="1">
      <c r="A14" s="278">
        <f t="shared" si="4"/>
        <v>12</v>
      </c>
      <c r="B14" s="144" t="s">
        <v>2</v>
      </c>
      <c r="C14" s="221" t="e">
        <f t="shared" si="0"/>
        <v>#N/A</v>
      </c>
      <c r="D14" s="281"/>
      <c r="E14" s="222"/>
      <c r="F14" s="221" t="s">
        <v>2</v>
      </c>
      <c r="G14" s="221" t="e">
        <f t="shared" si="1"/>
        <v>#N/A</v>
      </c>
      <c r="H14" s="221" t="e">
        <f t="shared" si="2"/>
        <v>#N/A</v>
      </c>
      <c r="I14" s="222"/>
      <c r="J14" s="278">
        <f t="shared" si="3"/>
      </c>
      <c r="K14" s="220"/>
      <c r="L14" s="218" t="str">
        <f>'Pom.tab.úč.'!R14</f>
        <v> </v>
      </c>
      <c r="M14" s="37">
        <f t="shared" si="5"/>
      </c>
      <c r="N14" s="38"/>
      <c r="O14" s="39"/>
      <c r="P14" s="279"/>
      <c r="Q14" s="280"/>
      <c r="R14" s="280"/>
      <c r="S14" s="280"/>
      <c r="T14" s="280"/>
      <c r="U14" s="3"/>
      <c r="V14" s="3"/>
      <c r="W14" s="3"/>
      <c r="X14" s="3"/>
      <c r="Y14" s="3"/>
      <c r="Z14" s="3"/>
    </row>
    <row r="15" spans="1:26" ht="15" customHeight="1">
      <c r="A15" s="278">
        <f t="shared" si="4"/>
        <v>13</v>
      </c>
      <c r="B15" s="144" t="s">
        <v>2</v>
      </c>
      <c r="C15" s="221" t="e">
        <f t="shared" si="0"/>
        <v>#N/A</v>
      </c>
      <c r="D15" s="281"/>
      <c r="E15" s="222"/>
      <c r="F15" s="221" t="s">
        <v>2</v>
      </c>
      <c r="G15" s="221" t="e">
        <f t="shared" si="1"/>
        <v>#N/A</v>
      </c>
      <c r="H15" s="221" t="e">
        <f t="shared" si="2"/>
        <v>#N/A</v>
      </c>
      <c r="I15" s="222"/>
      <c r="J15" s="278">
        <f t="shared" si="3"/>
      </c>
      <c r="K15" s="220"/>
      <c r="L15" s="218" t="str">
        <f>'Pom.tab.úč.'!R15</f>
        <v> </v>
      </c>
      <c r="M15" s="37">
        <f t="shared" si="5"/>
      </c>
      <c r="N15" s="38"/>
      <c r="O15" s="39"/>
      <c r="P15" s="279"/>
      <c r="Q15" s="280"/>
      <c r="R15" s="280"/>
      <c r="S15" s="280"/>
      <c r="T15" s="280"/>
      <c r="U15" s="3"/>
      <c r="V15" s="3"/>
      <c r="W15" s="3"/>
      <c r="X15" s="3"/>
      <c r="Y15" s="3"/>
      <c r="Z15" s="3"/>
    </row>
    <row r="16" spans="1:26" ht="15" customHeight="1">
      <c r="A16" s="278">
        <f t="shared" si="4"/>
        <v>14</v>
      </c>
      <c r="B16" s="144" t="s">
        <v>2</v>
      </c>
      <c r="C16" s="221" t="e">
        <f t="shared" si="0"/>
        <v>#N/A</v>
      </c>
      <c r="D16" s="281"/>
      <c r="E16" s="222"/>
      <c r="F16" s="221" t="s">
        <v>2</v>
      </c>
      <c r="G16" s="221" t="e">
        <f t="shared" si="1"/>
        <v>#N/A</v>
      </c>
      <c r="H16" s="221" t="e">
        <f t="shared" si="2"/>
        <v>#N/A</v>
      </c>
      <c r="I16" s="222"/>
      <c r="J16" s="278">
        <f t="shared" si="3"/>
      </c>
      <c r="K16" s="220"/>
      <c r="L16" s="218" t="str">
        <f>'Pom.tab.úč.'!R16</f>
        <v> </v>
      </c>
      <c r="M16" s="37">
        <f t="shared" si="5"/>
      </c>
      <c r="N16" s="38"/>
      <c r="O16" s="39"/>
      <c r="P16" s="279"/>
      <c r="Q16" s="280"/>
      <c r="R16" s="280"/>
      <c r="S16" s="280"/>
      <c r="T16" s="280"/>
      <c r="U16" s="3"/>
      <c r="V16" s="3"/>
      <c r="W16" s="3"/>
      <c r="X16" s="3"/>
      <c r="Y16" s="3"/>
      <c r="Z16" s="3"/>
    </row>
    <row r="17" spans="1:26" ht="15" customHeight="1">
      <c r="A17" s="278">
        <f t="shared" si="4"/>
        <v>15</v>
      </c>
      <c r="B17" s="144" t="s">
        <v>2</v>
      </c>
      <c r="C17" s="221" t="e">
        <f t="shared" si="0"/>
        <v>#N/A</v>
      </c>
      <c r="D17" s="281"/>
      <c r="E17" s="222"/>
      <c r="F17" s="221" t="s">
        <v>2</v>
      </c>
      <c r="G17" s="221" t="e">
        <f t="shared" si="1"/>
        <v>#N/A</v>
      </c>
      <c r="H17" s="221" t="e">
        <f t="shared" si="2"/>
        <v>#N/A</v>
      </c>
      <c r="I17" s="222"/>
      <c r="J17" s="278">
        <f t="shared" si="3"/>
      </c>
      <c r="K17" s="220"/>
      <c r="L17" s="218" t="str">
        <f>'Pom.tab.úč.'!R17</f>
        <v> </v>
      </c>
      <c r="M17" s="37">
        <f t="shared" si="5"/>
      </c>
      <c r="N17" s="38"/>
      <c r="O17" s="39"/>
      <c r="P17" s="279"/>
      <c r="Q17" s="280"/>
      <c r="R17" s="280"/>
      <c r="S17" s="280"/>
      <c r="T17" s="280"/>
      <c r="U17" s="3"/>
      <c r="V17" s="3"/>
      <c r="W17" s="3"/>
      <c r="X17" s="3"/>
      <c r="Y17" s="3"/>
      <c r="Z17" s="3"/>
    </row>
    <row r="18" spans="1:26" ht="15" customHeight="1">
      <c r="A18" s="278">
        <f t="shared" si="4"/>
        <v>16</v>
      </c>
      <c r="B18" s="144" t="s">
        <v>2</v>
      </c>
      <c r="C18" s="221" t="e">
        <f t="shared" si="0"/>
        <v>#N/A</v>
      </c>
      <c r="D18" s="281"/>
      <c r="E18" s="222"/>
      <c r="F18" s="221" t="s">
        <v>2</v>
      </c>
      <c r="G18" s="221" t="e">
        <f t="shared" si="1"/>
        <v>#N/A</v>
      </c>
      <c r="H18" s="221" t="e">
        <f t="shared" si="2"/>
        <v>#N/A</v>
      </c>
      <c r="I18" s="222"/>
      <c r="J18" s="278">
        <f t="shared" si="3"/>
      </c>
      <c r="K18" s="220"/>
      <c r="L18" s="218" t="str">
        <f>'Pom.tab.úč.'!R18</f>
        <v> </v>
      </c>
      <c r="M18" s="37">
        <f t="shared" si="5"/>
      </c>
      <c r="N18" s="38"/>
      <c r="O18" s="39"/>
      <c r="P18" s="279"/>
      <c r="Q18" s="280"/>
      <c r="R18" s="280"/>
      <c r="S18" s="280"/>
      <c r="T18" s="280"/>
      <c r="U18" s="3"/>
      <c r="V18" s="3"/>
      <c r="W18" s="3"/>
      <c r="X18" s="3"/>
      <c r="Y18" s="3"/>
      <c r="Z18" s="3"/>
    </row>
    <row r="19" spans="1:26" ht="15" customHeight="1">
      <c r="A19" s="278">
        <f t="shared" si="4"/>
        <v>17</v>
      </c>
      <c r="B19" s="144" t="s">
        <v>2</v>
      </c>
      <c r="C19" s="221" t="e">
        <f t="shared" si="0"/>
        <v>#N/A</v>
      </c>
      <c r="D19" s="281"/>
      <c r="E19" s="222"/>
      <c r="F19" s="221" t="s">
        <v>2</v>
      </c>
      <c r="G19" s="221" t="e">
        <f t="shared" si="1"/>
        <v>#N/A</v>
      </c>
      <c r="H19" s="221" t="e">
        <f t="shared" si="2"/>
        <v>#N/A</v>
      </c>
      <c r="I19" s="222"/>
      <c r="J19" s="278">
        <f t="shared" si="3"/>
      </c>
      <c r="K19" s="220"/>
      <c r="L19" s="218" t="str">
        <f>'Pom.tab.úč.'!R19</f>
        <v> </v>
      </c>
      <c r="M19" s="37">
        <f t="shared" si="5"/>
      </c>
      <c r="N19" s="38"/>
      <c r="O19" s="39"/>
      <c r="P19" s="279"/>
      <c r="Q19" s="280"/>
      <c r="R19" s="280"/>
      <c r="S19" s="280"/>
      <c r="T19" s="280"/>
      <c r="U19" s="3"/>
      <c r="V19" s="3"/>
      <c r="W19" s="3"/>
      <c r="X19" s="3"/>
      <c r="Y19" s="3"/>
      <c r="Z19" s="3"/>
    </row>
    <row r="20" spans="1:26" ht="15" customHeight="1">
      <c r="A20" s="278">
        <f t="shared" si="4"/>
        <v>18</v>
      </c>
      <c r="B20" s="144" t="s">
        <v>2</v>
      </c>
      <c r="C20" s="221" t="e">
        <f t="shared" si="0"/>
        <v>#N/A</v>
      </c>
      <c r="D20" s="281"/>
      <c r="E20" s="222"/>
      <c r="F20" s="221" t="s">
        <v>2</v>
      </c>
      <c r="G20" s="221" t="e">
        <f t="shared" si="1"/>
        <v>#N/A</v>
      </c>
      <c r="H20" s="221" t="e">
        <f t="shared" si="2"/>
        <v>#N/A</v>
      </c>
      <c r="I20" s="222"/>
      <c r="J20" s="278">
        <f t="shared" si="3"/>
      </c>
      <c r="K20" s="220"/>
      <c r="L20" s="218" t="str">
        <f>'Pom.tab.úč.'!R20</f>
        <v> </v>
      </c>
      <c r="M20" s="37">
        <f t="shared" si="5"/>
      </c>
      <c r="N20" s="38"/>
      <c r="O20" s="39"/>
      <c r="P20" s="279"/>
      <c r="Q20" s="280"/>
      <c r="R20" s="280"/>
      <c r="S20" s="280"/>
      <c r="T20" s="280"/>
      <c r="U20" s="3"/>
      <c r="V20" s="3"/>
      <c r="W20" s="3"/>
      <c r="X20" s="3"/>
      <c r="Y20" s="3"/>
      <c r="Z20" s="3"/>
    </row>
    <row r="21" spans="1:26" ht="15" customHeight="1">
      <c r="A21" s="278">
        <f t="shared" si="4"/>
        <v>19</v>
      </c>
      <c r="B21" s="144" t="s">
        <v>2</v>
      </c>
      <c r="C21" s="221" t="e">
        <f t="shared" si="0"/>
        <v>#N/A</v>
      </c>
      <c r="D21" s="281"/>
      <c r="E21" s="222"/>
      <c r="F21" s="221" t="s">
        <v>2</v>
      </c>
      <c r="G21" s="221" t="e">
        <f t="shared" si="1"/>
        <v>#N/A</v>
      </c>
      <c r="H21" s="221" t="e">
        <f t="shared" si="2"/>
        <v>#N/A</v>
      </c>
      <c r="I21" s="222"/>
      <c r="J21" s="278">
        <f t="shared" si="3"/>
      </c>
      <c r="K21" s="220"/>
      <c r="L21" s="218" t="str">
        <f>'Pom.tab.úč.'!R21</f>
        <v> </v>
      </c>
      <c r="M21" s="37">
        <f t="shared" si="5"/>
      </c>
      <c r="N21" s="38"/>
      <c r="O21" s="39"/>
      <c r="P21" s="279"/>
      <c r="Q21" s="280"/>
      <c r="R21" s="280"/>
      <c r="S21" s="280"/>
      <c r="T21" s="280"/>
      <c r="U21" s="3"/>
      <c r="V21" s="3"/>
      <c r="W21" s="3"/>
      <c r="X21" s="3"/>
      <c r="Y21" s="3"/>
      <c r="Z21" s="3"/>
    </row>
    <row r="22" spans="1:26" ht="15" customHeight="1">
      <c r="A22" s="278">
        <f t="shared" si="4"/>
        <v>20</v>
      </c>
      <c r="B22" s="144" t="s">
        <v>2</v>
      </c>
      <c r="C22" s="221" t="e">
        <f t="shared" si="0"/>
        <v>#N/A</v>
      </c>
      <c r="D22" s="281"/>
      <c r="E22" s="222"/>
      <c r="F22" s="221" t="s">
        <v>2</v>
      </c>
      <c r="G22" s="221" t="e">
        <f t="shared" si="1"/>
        <v>#N/A</v>
      </c>
      <c r="H22" s="221" t="e">
        <f t="shared" si="2"/>
        <v>#N/A</v>
      </c>
      <c r="I22" s="222"/>
      <c r="J22" s="278">
        <f t="shared" si="3"/>
      </c>
      <c r="K22" s="220"/>
      <c r="L22" s="218" t="str">
        <f>'Pom.tab.úč.'!R22</f>
        <v> </v>
      </c>
      <c r="M22" s="37">
        <f t="shared" si="5"/>
      </c>
      <c r="N22" s="38"/>
      <c r="O22" s="39"/>
      <c r="P22" s="279"/>
      <c r="Q22" s="280"/>
      <c r="R22" s="280"/>
      <c r="S22" s="280"/>
      <c r="T22" s="280"/>
      <c r="U22" s="3"/>
      <c r="V22" s="3"/>
      <c r="W22" s="3"/>
      <c r="X22" s="3"/>
      <c r="Y22" s="3"/>
      <c r="Z22" s="3"/>
    </row>
    <row r="23" spans="1:26" ht="15" customHeight="1">
      <c r="A23" s="278">
        <f t="shared" si="4"/>
        <v>21</v>
      </c>
      <c r="B23" s="144" t="s">
        <v>2</v>
      </c>
      <c r="C23" s="221" t="e">
        <f t="shared" si="0"/>
        <v>#N/A</v>
      </c>
      <c r="D23" s="281"/>
      <c r="E23" s="222"/>
      <c r="F23" s="221" t="s">
        <v>2</v>
      </c>
      <c r="G23" s="221" t="e">
        <f t="shared" si="1"/>
        <v>#N/A</v>
      </c>
      <c r="H23" s="221" t="e">
        <f t="shared" si="2"/>
        <v>#N/A</v>
      </c>
      <c r="I23" s="222"/>
      <c r="J23" s="278">
        <f t="shared" si="3"/>
      </c>
      <c r="K23" s="220"/>
      <c r="L23" s="218" t="str">
        <f>'Pom.tab.úč.'!R23</f>
        <v> </v>
      </c>
      <c r="M23" s="37">
        <f t="shared" si="5"/>
      </c>
      <c r="N23" s="38"/>
      <c r="O23" s="39"/>
      <c r="P23" s="279"/>
      <c r="Q23" s="280"/>
      <c r="R23" s="280"/>
      <c r="S23" s="280"/>
      <c r="T23" s="280"/>
      <c r="U23" s="3"/>
      <c r="V23" s="3"/>
      <c r="W23" s="3"/>
      <c r="X23" s="3"/>
      <c r="Y23" s="3"/>
      <c r="Z23" s="3"/>
    </row>
    <row r="24" spans="1:26" ht="15" customHeight="1">
      <c r="A24" s="278">
        <f t="shared" si="4"/>
        <v>22</v>
      </c>
      <c r="B24" s="144" t="s">
        <v>2</v>
      </c>
      <c r="C24" s="221" t="e">
        <f t="shared" si="0"/>
        <v>#N/A</v>
      </c>
      <c r="D24" s="281"/>
      <c r="E24" s="222"/>
      <c r="F24" s="221" t="s">
        <v>2</v>
      </c>
      <c r="G24" s="221" t="e">
        <f t="shared" si="1"/>
        <v>#N/A</v>
      </c>
      <c r="H24" s="221" t="e">
        <f t="shared" si="2"/>
        <v>#N/A</v>
      </c>
      <c r="I24" s="222"/>
      <c r="J24" s="278">
        <f t="shared" si="3"/>
      </c>
      <c r="K24" s="220"/>
      <c r="L24" s="218" t="str">
        <f>'Pom.tab.úč.'!R24</f>
        <v> </v>
      </c>
      <c r="M24" s="37">
        <f t="shared" si="5"/>
      </c>
      <c r="N24" s="38"/>
      <c r="O24" s="39"/>
      <c r="P24" s="279"/>
      <c r="Q24" s="280"/>
      <c r="R24" s="280"/>
      <c r="S24" s="280"/>
      <c r="T24" s="280"/>
      <c r="U24" s="3"/>
      <c r="V24" s="3"/>
      <c r="W24" s="3"/>
      <c r="X24" s="3"/>
      <c r="Y24" s="3"/>
      <c r="Z24" s="3"/>
    </row>
    <row r="25" spans="1:26" ht="15" customHeight="1">
      <c r="A25" s="278">
        <f t="shared" si="4"/>
        <v>23</v>
      </c>
      <c r="B25" s="144" t="s">
        <v>2</v>
      </c>
      <c r="C25" s="221" t="e">
        <f t="shared" si="0"/>
        <v>#N/A</v>
      </c>
      <c r="D25" s="281"/>
      <c r="E25" s="222"/>
      <c r="F25" s="221" t="s">
        <v>2</v>
      </c>
      <c r="G25" s="221" t="e">
        <f t="shared" si="1"/>
        <v>#N/A</v>
      </c>
      <c r="H25" s="221" t="e">
        <f t="shared" si="2"/>
        <v>#N/A</v>
      </c>
      <c r="I25" s="222"/>
      <c r="J25" s="278">
        <f t="shared" si="3"/>
      </c>
      <c r="K25" s="220"/>
      <c r="L25" s="218" t="str">
        <f>'Pom.tab.úč.'!R25</f>
        <v> </v>
      </c>
      <c r="M25" s="37">
        <f t="shared" si="5"/>
      </c>
      <c r="N25" s="38"/>
      <c r="O25" s="39"/>
      <c r="P25" s="279"/>
      <c r="Q25" s="280"/>
      <c r="R25" s="280"/>
      <c r="S25" s="280"/>
      <c r="T25" s="280"/>
      <c r="U25" s="3"/>
      <c r="V25" s="3"/>
      <c r="W25" s="3"/>
      <c r="X25" s="3"/>
      <c r="Y25" s="3"/>
      <c r="Z25" s="3"/>
    </row>
    <row r="26" spans="1:26" ht="15" customHeight="1">
      <c r="A26" s="278">
        <f t="shared" si="4"/>
        <v>24</v>
      </c>
      <c r="B26" s="144" t="s">
        <v>2</v>
      </c>
      <c r="C26" s="221" t="e">
        <f t="shared" si="0"/>
        <v>#N/A</v>
      </c>
      <c r="D26" s="281"/>
      <c r="E26" s="222"/>
      <c r="F26" s="221" t="s">
        <v>2</v>
      </c>
      <c r="G26" s="221" t="e">
        <f t="shared" si="1"/>
        <v>#N/A</v>
      </c>
      <c r="H26" s="221" t="e">
        <f t="shared" si="2"/>
        <v>#N/A</v>
      </c>
      <c r="I26" s="222"/>
      <c r="J26" s="278">
        <f t="shared" si="3"/>
      </c>
      <c r="K26" s="220"/>
      <c r="L26" s="218" t="str">
        <f>'Pom.tab.úč.'!R26</f>
        <v> </v>
      </c>
      <c r="M26" s="37">
        <f t="shared" si="5"/>
      </c>
      <c r="N26" s="38"/>
      <c r="O26" s="39"/>
      <c r="P26" s="279"/>
      <c r="Q26" s="280"/>
      <c r="R26" s="280"/>
      <c r="S26" s="280"/>
      <c r="T26" s="280"/>
      <c r="U26" s="3"/>
      <c r="V26" s="3"/>
      <c r="W26" s="3"/>
      <c r="X26" s="3"/>
      <c r="Y26" s="3"/>
      <c r="Z26" s="3"/>
    </row>
    <row r="27" spans="1:26" ht="15" customHeight="1">
      <c r="A27" s="278">
        <f t="shared" si="4"/>
        <v>25</v>
      </c>
      <c r="B27" s="144" t="s">
        <v>2</v>
      </c>
      <c r="C27" s="221" t="e">
        <f t="shared" si="0"/>
        <v>#N/A</v>
      </c>
      <c r="D27" s="281"/>
      <c r="E27" s="222"/>
      <c r="F27" s="221" t="s">
        <v>2</v>
      </c>
      <c r="G27" s="221" t="e">
        <f t="shared" si="1"/>
        <v>#N/A</v>
      </c>
      <c r="H27" s="221" t="e">
        <f t="shared" si="2"/>
        <v>#N/A</v>
      </c>
      <c r="I27" s="222"/>
      <c r="J27" s="278">
        <f t="shared" si="3"/>
      </c>
      <c r="K27" s="220"/>
      <c r="L27" s="218" t="str">
        <f>'Pom.tab.úč.'!R27</f>
        <v> </v>
      </c>
      <c r="M27" s="37">
        <f t="shared" si="5"/>
      </c>
      <c r="N27" s="38"/>
      <c r="O27" s="39"/>
      <c r="P27" s="279"/>
      <c r="Q27" s="280"/>
      <c r="R27" s="280"/>
      <c r="S27" s="280"/>
      <c r="T27" s="280"/>
      <c r="U27" s="3"/>
      <c r="V27" s="3"/>
      <c r="W27" s="3"/>
      <c r="X27" s="3"/>
      <c r="Y27" s="3"/>
      <c r="Z27" s="3"/>
    </row>
    <row r="28" spans="1:26" ht="15" customHeight="1">
      <c r="A28" s="278">
        <f t="shared" si="4"/>
        <v>26</v>
      </c>
      <c r="B28" s="144" t="s">
        <v>2</v>
      </c>
      <c r="C28" s="221" t="e">
        <f t="shared" si="0"/>
        <v>#N/A</v>
      </c>
      <c r="D28" s="281"/>
      <c r="E28" s="222"/>
      <c r="F28" s="221" t="s">
        <v>2</v>
      </c>
      <c r="G28" s="221" t="e">
        <f t="shared" si="1"/>
        <v>#N/A</v>
      </c>
      <c r="H28" s="221" t="e">
        <f t="shared" si="2"/>
        <v>#N/A</v>
      </c>
      <c r="I28" s="222"/>
      <c r="J28" s="278">
        <f t="shared" si="3"/>
      </c>
      <c r="K28" s="220"/>
      <c r="L28" s="218" t="str">
        <f>'Pom.tab.úč.'!R28</f>
        <v> </v>
      </c>
      <c r="M28" s="37">
        <f t="shared" si="5"/>
      </c>
      <c r="N28" s="38"/>
      <c r="O28" s="39"/>
      <c r="P28" s="279"/>
      <c r="Q28" s="280"/>
      <c r="R28" s="280"/>
      <c r="S28" s="280"/>
      <c r="T28" s="280"/>
      <c r="U28" s="3"/>
      <c r="V28" s="3"/>
      <c r="W28" s="3"/>
      <c r="X28" s="3"/>
      <c r="Y28" s="3"/>
      <c r="Z28" s="3"/>
    </row>
    <row r="29" spans="1:26" ht="15" customHeight="1">
      <c r="A29" s="278">
        <f t="shared" si="4"/>
        <v>27</v>
      </c>
      <c r="B29" s="144" t="s">
        <v>2</v>
      </c>
      <c r="C29" s="221" t="e">
        <f t="shared" si="0"/>
        <v>#N/A</v>
      </c>
      <c r="D29" s="281"/>
      <c r="E29" s="222"/>
      <c r="F29" s="221" t="s">
        <v>2</v>
      </c>
      <c r="G29" s="221" t="e">
        <f t="shared" si="1"/>
        <v>#N/A</v>
      </c>
      <c r="H29" s="221" t="e">
        <f t="shared" si="2"/>
        <v>#N/A</v>
      </c>
      <c r="I29" s="222"/>
      <c r="J29" s="278">
        <f t="shared" si="3"/>
      </c>
      <c r="K29" s="220"/>
      <c r="L29" s="218" t="str">
        <f>'Pom.tab.úč.'!R29</f>
        <v> </v>
      </c>
      <c r="M29" s="37">
        <f t="shared" si="5"/>
      </c>
      <c r="N29" s="38"/>
      <c r="O29" s="39"/>
      <c r="P29" s="279"/>
      <c r="Q29" s="280"/>
      <c r="R29" s="280"/>
      <c r="S29" s="280"/>
      <c r="T29" s="280"/>
      <c r="U29" s="3"/>
      <c r="V29" s="3"/>
      <c r="W29" s="3"/>
      <c r="X29" s="3"/>
      <c r="Y29" s="4"/>
      <c r="Z29" s="3"/>
    </row>
    <row r="30" spans="1:26" ht="15" customHeight="1">
      <c r="A30" s="278">
        <f t="shared" si="4"/>
        <v>28</v>
      </c>
      <c r="B30" s="144" t="s">
        <v>2</v>
      </c>
      <c r="C30" s="221" t="e">
        <f t="shared" si="0"/>
        <v>#N/A</v>
      </c>
      <c r="D30" s="281"/>
      <c r="E30" s="222"/>
      <c r="F30" s="221" t="s">
        <v>2</v>
      </c>
      <c r="G30" s="221" t="e">
        <f t="shared" si="1"/>
        <v>#N/A</v>
      </c>
      <c r="H30" s="221" t="e">
        <f t="shared" si="2"/>
        <v>#N/A</v>
      </c>
      <c r="I30" s="222"/>
      <c r="J30" s="278">
        <f t="shared" si="3"/>
      </c>
      <c r="K30" s="220"/>
      <c r="L30" s="218" t="str">
        <f>'Pom.tab.úč.'!R30</f>
        <v> </v>
      </c>
      <c r="M30" s="37">
        <f t="shared" si="5"/>
      </c>
      <c r="N30" s="38"/>
      <c r="O30" s="39"/>
      <c r="P30" s="279"/>
      <c r="Q30" s="280"/>
      <c r="R30" s="280"/>
      <c r="S30" s="280"/>
      <c r="T30" s="280"/>
      <c r="U30" s="3"/>
      <c r="V30" s="3"/>
      <c r="W30" s="3"/>
      <c r="X30" s="3"/>
      <c r="Y30" s="4"/>
      <c r="Z30" s="3"/>
    </row>
    <row r="31" spans="1:26" ht="15" customHeight="1">
      <c r="A31" s="278">
        <f t="shared" si="4"/>
        <v>29</v>
      </c>
      <c r="B31" s="144" t="s">
        <v>2</v>
      </c>
      <c r="C31" s="221" t="e">
        <f t="shared" si="0"/>
        <v>#N/A</v>
      </c>
      <c r="D31" s="281"/>
      <c r="E31" s="222"/>
      <c r="F31" s="221" t="s">
        <v>2</v>
      </c>
      <c r="G31" s="221" t="e">
        <f t="shared" si="1"/>
        <v>#N/A</v>
      </c>
      <c r="H31" s="221" t="e">
        <f t="shared" si="2"/>
        <v>#N/A</v>
      </c>
      <c r="I31" s="222"/>
      <c r="J31" s="278">
        <f t="shared" si="3"/>
      </c>
      <c r="K31" s="220"/>
      <c r="L31" s="218" t="str">
        <f>'Pom.tab.úč.'!R31</f>
        <v> </v>
      </c>
      <c r="M31" s="37">
        <f t="shared" si="5"/>
      </c>
      <c r="N31" s="38"/>
      <c r="O31" s="39"/>
      <c r="P31" s="279"/>
      <c r="Q31" s="280"/>
      <c r="R31" s="280"/>
      <c r="S31" s="280"/>
      <c r="T31" s="280"/>
      <c r="U31" s="3"/>
      <c r="V31" s="3"/>
      <c r="W31" s="3"/>
      <c r="X31" s="3"/>
      <c r="Y31" s="3"/>
      <c r="Z31" s="3"/>
    </row>
    <row r="32" spans="1:26" ht="15" customHeight="1">
      <c r="A32" s="278">
        <f t="shared" si="4"/>
        <v>30</v>
      </c>
      <c r="B32" s="144" t="s">
        <v>2</v>
      </c>
      <c r="C32" s="221" t="e">
        <f t="shared" si="0"/>
        <v>#N/A</v>
      </c>
      <c r="D32" s="281"/>
      <c r="E32" s="222"/>
      <c r="F32" s="221" t="s">
        <v>2</v>
      </c>
      <c r="G32" s="221" t="e">
        <f t="shared" si="1"/>
        <v>#N/A</v>
      </c>
      <c r="H32" s="221" t="e">
        <f t="shared" si="2"/>
        <v>#N/A</v>
      </c>
      <c r="I32" s="222"/>
      <c r="J32" s="278">
        <f t="shared" si="3"/>
      </c>
      <c r="K32" s="220"/>
      <c r="L32" s="218" t="str">
        <f>'Pom.tab.úč.'!R32</f>
        <v> </v>
      </c>
      <c r="M32" s="37">
        <f t="shared" si="5"/>
      </c>
      <c r="N32" s="38"/>
      <c r="O32" s="39"/>
      <c r="P32" s="279"/>
      <c r="Q32" s="280"/>
      <c r="R32" s="280"/>
      <c r="S32" s="280"/>
      <c r="T32" s="280"/>
      <c r="U32" s="3"/>
      <c r="V32" s="3"/>
      <c r="W32" s="3"/>
      <c r="X32" s="3"/>
      <c r="Y32" s="3"/>
      <c r="Z32" s="3"/>
    </row>
    <row r="33" spans="1:26" ht="15" customHeight="1">
      <c r="A33" s="278">
        <f t="shared" si="4"/>
        <v>31</v>
      </c>
      <c r="B33" s="144" t="s">
        <v>2</v>
      </c>
      <c r="C33" s="221" t="e">
        <f t="shared" si="0"/>
        <v>#N/A</v>
      </c>
      <c r="D33" s="281"/>
      <c r="E33" s="222"/>
      <c r="F33" s="221" t="s">
        <v>2</v>
      </c>
      <c r="G33" s="221" t="e">
        <f t="shared" si="1"/>
        <v>#N/A</v>
      </c>
      <c r="H33" s="221" t="e">
        <f t="shared" si="2"/>
        <v>#N/A</v>
      </c>
      <c r="I33" s="222"/>
      <c r="J33" s="278">
        <f t="shared" si="3"/>
      </c>
      <c r="K33" s="220"/>
      <c r="L33" s="218" t="str">
        <f>'Pom.tab.úč.'!R33</f>
        <v> </v>
      </c>
      <c r="M33" s="37">
        <f t="shared" si="5"/>
      </c>
      <c r="N33" s="38"/>
      <c r="O33" s="39"/>
      <c r="P33" s="279"/>
      <c r="Q33" s="280"/>
      <c r="R33" s="280"/>
      <c r="S33" s="280"/>
      <c r="T33" s="280"/>
      <c r="U33" s="3"/>
      <c r="V33" s="3"/>
      <c r="W33" s="3"/>
      <c r="X33" s="3"/>
      <c r="Y33" s="3"/>
      <c r="Z33" s="3"/>
    </row>
    <row r="34" spans="1:26" ht="15" customHeight="1" thickBot="1">
      <c r="A34" s="278">
        <f t="shared" si="4"/>
        <v>32</v>
      </c>
      <c r="B34" s="144" t="s">
        <v>2</v>
      </c>
      <c r="C34" s="221" t="e">
        <f t="shared" si="0"/>
        <v>#N/A</v>
      </c>
      <c r="D34" s="281"/>
      <c r="E34" s="222"/>
      <c r="F34" s="221" t="s">
        <v>2</v>
      </c>
      <c r="G34" s="221" t="e">
        <f t="shared" si="1"/>
        <v>#N/A</v>
      </c>
      <c r="H34" s="221" t="e">
        <f t="shared" si="2"/>
        <v>#N/A</v>
      </c>
      <c r="I34" s="222"/>
      <c r="J34" s="278">
        <f t="shared" si="3"/>
      </c>
      <c r="K34" s="220"/>
      <c r="L34" s="219" t="str">
        <f>'Pom.tab.úč.'!R34</f>
        <v> </v>
      </c>
      <c r="M34" s="37">
        <f t="shared" si="5"/>
      </c>
      <c r="N34" s="38"/>
      <c r="O34" s="39"/>
      <c r="P34" s="279"/>
      <c r="Q34" s="280"/>
      <c r="R34" s="280"/>
      <c r="S34" s="280"/>
      <c r="T34" s="280"/>
      <c r="U34" s="3"/>
      <c r="V34" s="3"/>
      <c r="W34" s="3"/>
      <c r="X34" s="3"/>
      <c r="Y34" s="3"/>
      <c r="Z34" s="3"/>
    </row>
    <row r="35" spans="1:26" ht="11.25" customHeight="1" thickBot="1">
      <c r="A35" s="40"/>
      <c r="B35" s="41"/>
      <c r="C35" s="41"/>
      <c r="D35" s="41"/>
      <c r="E35" s="42"/>
      <c r="F35" s="41"/>
      <c r="G35" s="41"/>
      <c r="H35" s="41"/>
      <c r="I35" s="41"/>
      <c r="J35" s="41"/>
      <c r="K35" s="41"/>
      <c r="L35" s="41"/>
      <c r="M35" s="41"/>
      <c r="N35" s="43"/>
      <c r="O35" s="44"/>
      <c r="P35" s="279"/>
      <c r="Q35" s="280"/>
      <c r="R35" s="280"/>
      <c r="S35" s="280"/>
      <c r="T35" s="280"/>
      <c r="U35" s="3"/>
      <c r="V35" s="3"/>
      <c r="W35" s="3"/>
      <c r="X35" s="3"/>
      <c r="Y35" s="3"/>
      <c r="Z35" s="3"/>
    </row>
    <row r="36" spans="1:26" ht="13.5" thickBot="1">
      <c r="A36" s="45"/>
      <c r="B36" s="36"/>
      <c r="C36" s="36"/>
      <c r="D36" s="36"/>
      <c r="E36" s="4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279"/>
      <c r="Q36" s="280"/>
      <c r="R36" s="280"/>
      <c r="S36" s="280"/>
      <c r="T36" s="280"/>
      <c r="U36" s="3"/>
      <c r="V36" s="3"/>
      <c r="W36" s="3"/>
      <c r="X36" s="3"/>
      <c r="Y36" s="3"/>
      <c r="Z36" s="3"/>
    </row>
    <row r="37" spans="1:22" ht="14.25" thickBot="1" thickTop="1">
      <c r="A37" s="45"/>
      <c r="B37" s="36"/>
      <c r="C37" s="143" t="s">
        <v>83</v>
      </c>
      <c r="D37" s="282">
        <f>SUM(D3:D34)</f>
        <v>0</v>
      </c>
      <c r="F37" s="36"/>
      <c r="G37" s="206" t="s">
        <v>86</v>
      </c>
      <c r="H37" s="207" t="s">
        <v>21</v>
      </c>
      <c r="I37" s="283">
        <f>D37/2</f>
        <v>0</v>
      </c>
      <c r="J37" s="284">
        <f aca="true" t="shared" si="6" ref="J37:J44">I37</f>
        <v>0</v>
      </c>
      <c r="K37" s="208"/>
      <c r="L37" s="36"/>
      <c r="M37" s="36"/>
      <c r="N37" s="36"/>
      <c r="O37" s="36"/>
      <c r="P37" s="279"/>
      <c r="Q37" s="280"/>
      <c r="R37" s="280"/>
      <c r="S37" s="280"/>
      <c r="T37" s="280"/>
      <c r="U37" s="3"/>
      <c r="V37" s="5"/>
    </row>
    <row r="38" spans="7:21" ht="12.75">
      <c r="G38" s="209"/>
      <c r="H38" s="210" t="s">
        <v>22</v>
      </c>
      <c r="I38" s="285">
        <f>D37/4</f>
        <v>0</v>
      </c>
      <c r="J38" s="286">
        <f t="shared" si="6"/>
        <v>0</v>
      </c>
      <c r="K38" s="211"/>
      <c r="P38" s="279"/>
      <c r="Q38" s="280"/>
      <c r="R38" s="280"/>
      <c r="S38" s="280"/>
      <c r="T38" s="280"/>
      <c r="U38" s="3"/>
    </row>
    <row r="39" spans="7:21" ht="12.75">
      <c r="G39" s="209"/>
      <c r="H39" s="210" t="s">
        <v>87</v>
      </c>
      <c r="I39" s="285">
        <f>IF('Všeob.údaje'!B12="A",D37/6,D37/8)</f>
        <v>0</v>
      </c>
      <c r="J39" s="286">
        <f t="shared" si="6"/>
        <v>0</v>
      </c>
      <c r="K39" s="211"/>
      <c r="P39" s="279"/>
      <c r="Q39" s="280"/>
      <c r="R39" s="280"/>
      <c r="S39" s="280"/>
      <c r="T39" s="280"/>
      <c r="U39" s="3"/>
    </row>
    <row r="40" spans="1:21" ht="12.75">
      <c r="A40" s="2"/>
      <c r="G40" s="209"/>
      <c r="H40" s="210" t="s">
        <v>88</v>
      </c>
      <c r="I40" s="285">
        <f>IF('Všeob.údaje'!B13="A",D37/12,D37/8)</f>
        <v>0</v>
      </c>
      <c r="J40" s="286">
        <f t="shared" si="6"/>
        <v>0</v>
      </c>
      <c r="K40" s="211"/>
      <c r="P40" s="279"/>
      <c r="Q40" s="280"/>
      <c r="R40" s="280"/>
      <c r="S40" s="280"/>
      <c r="T40" s="280"/>
      <c r="U40" s="3"/>
    </row>
    <row r="41" spans="1:21" ht="12.75">
      <c r="A41" s="2"/>
      <c r="G41" s="209"/>
      <c r="H41" s="210" t="s">
        <v>105</v>
      </c>
      <c r="I41" s="285">
        <f>D3</f>
        <v>0</v>
      </c>
      <c r="J41" s="286">
        <f t="shared" si="6"/>
        <v>0</v>
      </c>
      <c r="K41" s="211"/>
      <c r="P41" s="279"/>
      <c r="Q41" s="280"/>
      <c r="R41" s="280"/>
      <c r="S41" s="280"/>
      <c r="T41" s="280"/>
      <c r="U41" s="3"/>
    </row>
    <row r="42" spans="1:21" ht="12.75">
      <c r="A42" s="2"/>
      <c r="G42" s="209"/>
      <c r="H42" s="210" t="s">
        <v>106</v>
      </c>
      <c r="I42" s="285">
        <f>D3</f>
        <v>0</v>
      </c>
      <c r="J42" s="286">
        <f t="shared" si="6"/>
        <v>0</v>
      </c>
      <c r="K42" s="211"/>
      <c r="P42" s="279"/>
      <c r="Q42" s="280"/>
      <c r="R42" s="280"/>
      <c r="S42" s="280"/>
      <c r="T42" s="280"/>
      <c r="U42" s="3"/>
    </row>
    <row r="43" spans="1:21" ht="12.75">
      <c r="A43" s="2"/>
      <c r="G43" s="209"/>
      <c r="H43" s="210" t="s">
        <v>103</v>
      </c>
      <c r="I43" s="285">
        <f>D3</f>
        <v>0</v>
      </c>
      <c r="J43" s="286">
        <f t="shared" si="6"/>
        <v>0</v>
      </c>
      <c r="K43" s="211"/>
      <c r="P43" s="279"/>
      <c r="Q43" s="280"/>
      <c r="R43" s="280"/>
      <c r="S43" s="280"/>
      <c r="T43" s="280"/>
      <c r="U43" s="3"/>
    </row>
    <row r="44" spans="1:21" ht="12.75">
      <c r="A44" s="2"/>
      <c r="G44" s="209"/>
      <c r="H44" s="210" t="s">
        <v>104</v>
      </c>
      <c r="I44" s="285">
        <f>D3</f>
        <v>0</v>
      </c>
      <c r="J44" s="286">
        <f t="shared" si="6"/>
        <v>0</v>
      </c>
      <c r="K44" s="211"/>
      <c r="P44" s="279"/>
      <c r="Q44" s="280"/>
      <c r="R44" s="280"/>
      <c r="S44" s="280"/>
      <c r="T44" s="280"/>
      <c r="U44" s="3"/>
    </row>
    <row r="45" spans="1:21" ht="13.5" thickBot="1">
      <c r="A45" s="2"/>
      <c r="G45" s="209"/>
      <c r="H45" s="212" t="s">
        <v>90</v>
      </c>
      <c r="I45" s="287"/>
      <c r="J45" s="288">
        <f>SUM(J37:J44)</f>
        <v>0</v>
      </c>
      <c r="K45" s="211"/>
      <c r="P45" s="279"/>
      <c r="Q45" s="280"/>
      <c r="R45" s="280"/>
      <c r="S45" s="280"/>
      <c r="T45" s="280"/>
      <c r="U45" s="3"/>
    </row>
    <row r="46" spans="1:21" ht="14.25" thickBot="1" thickTop="1">
      <c r="A46" s="2"/>
      <c r="G46" s="213"/>
      <c r="H46" s="214" t="s">
        <v>100</v>
      </c>
      <c r="I46" s="289"/>
      <c r="J46" s="290">
        <f>D37-J45</f>
        <v>0</v>
      </c>
      <c r="K46" s="215"/>
      <c r="P46" s="279"/>
      <c r="Q46" s="280"/>
      <c r="R46" s="280"/>
      <c r="S46" s="280"/>
      <c r="T46" s="280"/>
      <c r="U46" s="3"/>
    </row>
    <row r="47" spans="1:21" ht="13.5" thickTop="1">
      <c r="A47" s="2"/>
      <c r="P47" s="279"/>
      <c r="Q47" s="280"/>
      <c r="R47" s="280"/>
      <c r="S47" s="280"/>
      <c r="T47" s="280"/>
      <c r="U47" s="3"/>
    </row>
    <row r="48" spans="1:21" ht="12.75">
      <c r="A48" s="2"/>
      <c r="P48" s="279"/>
      <c r="Q48" s="280"/>
      <c r="R48" s="280"/>
      <c r="S48" s="280"/>
      <c r="T48" s="280"/>
      <c r="U48" s="3"/>
    </row>
    <row r="49" spans="1:21" ht="12.75">
      <c r="A49" s="2"/>
      <c r="P49" s="279"/>
      <c r="Q49" s="280"/>
      <c r="R49" s="280"/>
      <c r="S49" s="280"/>
      <c r="T49" s="280"/>
      <c r="U49" s="3"/>
    </row>
    <row r="50" spans="1:21" ht="12.75">
      <c r="A50" s="2"/>
      <c r="P50" s="279"/>
      <c r="Q50" s="280"/>
      <c r="R50" s="280"/>
      <c r="S50" s="280"/>
      <c r="T50" s="280"/>
      <c r="U50" s="3"/>
    </row>
    <row r="51" spans="1:21" ht="12.75">
      <c r="A51" s="2"/>
      <c r="P51" s="279"/>
      <c r="Q51" s="280"/>
      <c r="R51" s="280"/>
      <c r="S51" s="280"/>
      <c r="T51" s="280"/>
      <c r="U51" s="3"/>
    </row>
    <row r="52" spans="1:21" ht="12.75">
      <c r="A52" s="2"/>
      <c r="P52" s="279"/>
      <c r="Q52" s="280"/>
      <c r="R52" s="280"/>
      <c r="S52" s="280"/>
      <c r="T52" s="280"/>
      <c r="U52" s="3"/>
    </row>
    <row r="53" spans="1:21" ht="12.75">
      <c r="A53" s="2"/>
      <c r="P53" s="279"/>
      <c r="Q53" s="280"/>
      <c r="R53" s="280"/>
      <c r="S53" s="280"/>
      <c r="T53" s="280"/>
      <c r="U53" s="3"/>
    </row>
    <row r="54" spans="1:21" ht="12.75">
      <c r="A54" s="2"/>
      <c r="P54" s="279"/>
      <c r="Q54" s="280"/>
      <c r="R54" s="280"/>
      <c r="S54" s="280"/>
      <c r="T54" s="280"/>
      <c r="U54" s="3"/>
    </row>
    <row r="55" spans="1:21" ht="12.75">
      <c r="A55" s="2"/>
      <c r="P55" s="279"/>
      <c r="Q55" s="280"/>
      <c r="R55" s="280"/>
      <c r="S55" s="280"/>
      <c r="T55" s="280"/>
      <c r="U55" s="3"/>
    </row>
    <row r="56" spans="1:21" ht="12.75">
      <c r="A56" s="2"/>
      <c r="P56" s="279"/>
      <c r="Q56" s="280"/>
      <c r="R56" s="280"/>
      <c r="S56" s="280"/>
      <c r="T56" s="280"/>
      <c r="U56" s="3"/>
    </row>
    <row r="57" spans="1:21" ht="12.75">
      <c r="A57" s="2"/>
      <c r="P57" s="279"/>
      <c r="Q57" s="280"/>
      <c r="R57" s="280"/>
      <c r="S57" s="280"/>
      <c r="T57" s="280"/>
      <c r="U57" s="3"/>
    </row>
    <row r="58" spans="1:21" ht="12.75">
      <c r="A58" s="2"/>
      <c r="P58" s="279"/>
      <c r="Q58" s="280"/>
      <c r="R58" s="280"/>
      <c r="S58" s="280"/>
      <c r="T58" s="280"/>
      <c r="U58" s="3"/>
    </row>
    <row r="59" spans="1:21" ht="12.75">
      <c r="A59" s="2"/>
      <c r="P59" s="279"/>
      <c r="Q59" s="280"/>
      <c r="R59" s="280"/>
      <c r="S59" s="280"/>
      <c r="T59" s="280"/>
      <c r="U59" s="3"/>
    </row>
    <row r="60" spans="1:21" ht="12.75">
      <c r="A60" s="2"/>
      <c r="P60" s="279"/>
      <c r="Q60" s="280"/>
      <c r="R60" s="280"/>
      <c r="S60" s="280"/>
      <c r="T60" s="280"/>
      <c r="U60" s="3"/>
    </row>
    <row r="61" spans="1:21" ht="12.75">
      <c r="A61" s="2"/>
      <c r="P61" s="279"/>
      <c r="Q61" s="280"/>
      <c r="R61" s="280"/>
      <c r="S61" s="280"/>
      <c r="T61" s="280"/>
      <c r="U61" s="3"/>
    </row>
    <row r="62" spans="1:21" ht="12.75">
      <c r="A62" s="2"/>
      <c r="P62" s="279"/>
      <c r="Q62" s="280"/>
      <c r="R62" s="280"/>
      <c r="S62" s="280"/>
      <c r="T62" s="280"/>
      <c r="U62" s="3"/>
    </row>
    <row r="63" spans="1:21" ht="12.75">
      <c r="A63" s="2"/>
      <c r="P63" s="279"/>
      <c r="Q63" s="280"/>
      <c r="R63" s="280"/>
      <c r="S63" s="280"/>
      <c r="T63" s="280"/>
      <c r="U63" s="3"/>
    </row>
    <row r="64" spans="1:21" ht="12.75">
      <c r="A64" s="2"/>
      <c r="P64" s="279"/>
      <c r="Q64" s="280"/>
      <c r="R64" s="280"/>
      <c r="S64" s="280"/>
      <c r="T64" s="280"/>
      <c r="U64" s="3"/>
    </row>
    <row r="65" spans="1:21" ht="12.75">
      <c r="A65" s="2"/>
      <c r="P65" s="279"/>
      <c r="Q65" s="280"/>
      <c r="R65" s="280"/>
      <c r="S65" s="280"/>
      <c r="T65" s="280"/>
      <c r="U65" s="3"/>
    </row>
    <row r="66" spans="1:21" ht="12.75">
      <c r="A66" s="2"/>
      <c r="P66" s="279"/>
      <c r="Q66" s="280"/>
      <c r="R66" s="280"/>
      <c r="S66" s="280"/>
      <c r="T66" s="280"/>
      <c r="U66" s="3"/>
    </row>
    <row r="67" spans="1:20" ht="13.5" customHeight="1">
      <c r="A67" s="2"/>
      <c r="P67" s="279"/>
      <c r="Q67" s="280"/>
      <c r="R67" s="280"/>
      <c r="S67" s="280"/>
      <c r="T67" s="280"/>
    </row>
    <row r="68" spans="1:20" ht="12.75">
      <c r="A68" s="2"/>
      <c r="P68" s="279"/>
      <c r="Q68" s="280"/>
      <c r="R68" s="280"/>
      <c r="S68" s="280"/>
      <c r="T68" s="280"/>
    </row>
    <row r="69" spans="1:20" ht="12.75">
      <c r="A69" s="2"/>
      <c r="P69" s="279"/>
      <c r="Q69" s="280"/>
      <c r="R69" s="280"/>
      <c r="S69" s="280"/>
      <c r="T69" s="280"/>
    </row>
    <row r="70" spans="1:20" ht="12.75">
      <c r="A70" s="2"/>
      <c r="P70" s="279"/>
      <c r="Q70" s="280"/>
      <c r="R70" s="280"/>
      <c r="S70" s="280"/>
      <c r="T70" s="280"/>
    </row>
    <row r="71" spans="1:20" ht="12.75">
      <c r="A71" s="2"/>
      <c r="P71" s="279"/>
      <c r="Q71" s="280"/>
      <c r="R71" s="280"/>
      <c r="S71" s="280"/>
      <c r="T71" s="280"/>
    </row>
    <row r="72" spans="1:20" ht="12.75">
      <c r="A72" s="2"/>
      <c r="P72" s="279"/>
      <c r="Q72" s="280"/>
      <c r="R72" s="280"/>
      <c r="S72" s="280"/>
      <c r="T72" s="280"/>
    </row>
    <row r="73" spans="16:20" ht="12.75">
      <c r="P73" s="279"/>
      <c r="Q73" s="280"/>
      <c r="R73" s="280"/>
      <c r="S73" s="280"/>
      <c r="T73" s="280"/>
    </row>
    <row r="74" spans="16:20" ht="12.75">
      <c r="P74" s="279"/>
      <c r="Q74" s="280"/>
      <c r="R74" s="280"/>
      <c r="S74" s="280"/>
      <c r="T74" s="280"/>
    </row>
    <row r="75" spans="16:20" ht="12.75">
      <c r="P75" s="279"/>
      <c r="Q75" s="280"/>
      <c r="R75" s="280"/>
      <c r="S75" s="280"/>
      <c r="T75" s="280"/>
    </row>
    <row r="76" spans="16:20" ht="12.75">
      <c r="P76" s="279"/>
      <c r="Q76" s="280"/>
      <c r="R76" s="280"/>
      <c r="S76" s="280"/>
      <c r="T76" s="280"/>
    </row>
    <row r="77" spans="16:20" ht="12.75">
      <c r="P77" s="279"/>
      <c r="Q77" s="280"/>
      <c r="R77" s="280"/>
      <c r="S77" s="280"/>
      <c r="T77" s="280"/>
    </row>
    <row r="78" spans="16:20" ht="12.75">
      <c r="P78" s="279"/>
      <c r="Q78" s="280"/>
      <c r="R78" s="280"/>
      <c r="S78" s="280"/>
      <c r="T78" s="280"/>
    </row>
    <row r="79" spans="16:20" ht="12.75">
      <c r="P79" s="279"/>
      <c r="Q79" s="280"/>
      <c r="R79" s="280"/>
      <c r="S79" s="280"/>
      <c r="T79" s="280"/>
    </row>
    <row r="80" spans="16:20" ht="12.75">
      <c r="P80" s="279"/>
      <c r="Q80" s="280"/>
      <c r="R80" s="280"/>
      <c r="S80" s="280"/>
      <c r="T80" s="280"/>
    </row>
    <row r="81" spans="16:20" ht="12.75">
      <c r="P81" s="279"/>
      <c r="Q81" s="280"/>
      <c r="R81" s="280"/>
      <c r="S81" s="280"/>
      <c r="T81" s="280"/>
    </row>
    <row r="82" spans="16:20" ht="12.75">
      <c r="P82" s="279"/>
      <c r="Q82" s="280"/>
      <c r="R82" s="280"/>
      <c r="S82" s="280"/>
      <c r="T82" s="280"/>
    </row>
    <row r="83" spans="16:20" ht="12.75">
      <c r="P83" s="279"/>
      <c r="Q83" s="280"/>
      <c r="R83" s="280"/>
      <c r="S83" s="280"/>
      <c r="T83" s="280"/>
    </row>
    <row r="84" spans="16:20" ht="12.75">
      <c r="P84" s="279"/>
      <c r="Q84" s="280"/>
      <c r="R84" s="280"/>
      <c r="S84" s="280"/>
      <c r="T84" s="280"/>
    </row>
    <row r="85" spans="16:20" ht="12.75">
      <c r="P85" s="279"/>
      <c r="Q85" s="280"/>
      <c r="R85" s="280"/>
      <c r="S85" s="280"/>
      <c r="T85" s="280"/>
    </row>
    <row r="86" spans="16:20" ht="12.75">
      <c r="P86" s="279"/>
      <c r="Q86" s="280"/>
      <c r="R86" s="280"/>
      <c r="S86" s="280"/>
      <c r="T86" s="280"/>
    </row>
    <row r="87" spans="16:20" ht="12.75">
      <c r="P87" s="279"/>
      <c r="Q87" s="280"/>
      <c r="R87" s="280"/>
      <c r="S87" s="280"/>
      <c r="T87" s="280"/>
    </row>
    <row r="88" spans="16:20" ht="12.75">
      <c r="P88" s="279"/>
      <c r="Q88" s="280"/>
      <c r="R88" s="280"/>
      <c r="S88" s="280"/>
      <c r="T88" s="280"/>
    </row>
    <row r="89" spans="16:20" ht="12.75">
      <c r="P89" s="279"/>
      <c r="Q89" s="280"/>
      <c r="R89" s="280"/>
      <c r="S89" s="280"/>
      <c r="T89" s="280"/>
    </row>
    <row r="90" spans="16:20" ht="12.75">
      <c r="P90" s="279"/>
      <c r="Q90" s="280"/>
      <c r="R90" s="280"/>
      <c r="S90" s="280"/>
      <c r="T90" s="280"/>
    </row>
    <row r="91" spans="16:20" ht="12.75">
      <c r="P91" s="279"/>
      <c r="Q91" s="280"/>
      <c r="R91" s="280"/>
      <c r="S91" s="280"/>
      <c r="T91" s="280"/>
    </row>
    <row r="92" spans="16:20" ht="12.75">
      <c r="P92" s="279"/>
      <c r="Q92" s="280"/>
      <c r="R92" s="280"/>
      <c r="S92" s="280"/>
      <c r="T92" s="280"/>
    </row>
    <row r="93" spans="16:20" ht="12.75">
      <c r="P93" s="279"/>
      <c r="Q93" s="280"/>
      <c r="R93" s="280"/>
      <c r="S93" s="280"/>
      <c r="T93" s="280"/>
    </row>
    <row r="94" spans="16:20" ht="12.75">
      <c r="P94" s="279"/>
      <c r="Q94" s="280"/>
      <c r="R94" s="280"/>
      <c r="S94" s="280"/>
      <c r="T94" s="280"/>
    </row>
    <row r="95" spans="16:20" ht="12.75">
      <c r="P95" s="279"/>
      <c r="Q95" s="280"/>
      <c r="R95" s="280"/>
      <c r="S95" s="280"/>
      <c r="T95" s="280"/>
    </row>
    <row r="96" spans="16:20" ht="12.75">
      <c r="P96" s="279"/>
      <c r="Q96" s="280"/>
      <c r="R96" s="280"/>
      <c r="S96" s="280"/>
      <c r="T96" s="280"/>
    </row>
    <row r="97" spans="16:20" ht="12.75">
      <c r="P97" s="279"/>
      <c r="Q97" s="280"/>
      <c r="R97" s="280"/>
      <c r="S97" s="280"/>
      <c r="T97" s="280"/>
    </row>
    <row r="98" spans="16:20" ht="12.75">
      <c r="P98" s="279"/>
      <c r="Q98" s="280"/>
      <c r="R98" s="280"/>
      <c r="S98" s="280"/>
      <c r="T98" s="280"/>
    </row>
    <row r="99" spans="16:20" ht="12.75">
      <c r="P99" s="279"/>
      <c r="Q99" s="280"/>
      <c r="R99" s="280"/>
      <c r="S99" s="280"/>
      <c r="T99" s="280"/>
    </row>
    <row r="100" spans="16:20" ht="12.75">
      <c r="P100" s="279"/>
      <c r="Q100" s="280"/>
      <c r="R100" s="280"/>
      <c r="S100" s="280"/>
      <c r="T100" s="280"/>
    </row>
    <row r="101" spans="16:20" ht="12.75">
      <c r="P101" s="279"/>
      <c r="Q101" s="280"/>
      <c r="R101" s="280"/>
      <c r="S101" s="280"/>
      <c r="T101" s="280"/>
    </row>
    <row r="102" spans="16:20" ht="12.75">
      <c r="P102" s="279"/>
      <c r="Q102" s="280"/>
      <c r="R102" s="280"/>
      <c r="S102" s="280"/>
      <c r="T102" s="280"/>
    </row>
    <row r="103" spans="16:20" ht="12.75">
      <c r="P103" s="279"/>
      <c r="Q103" s="280"/>
      <c r="R103" s="280"/>
      <c r="S103" s="280"/>
      <c r="T103" s="280"/>
    </row>
    <row r="104" spans="16:20" ht="12.75">
      <c r="P104" s="279"/>
      <c r="Q104" s="280"/>
      <c r="R104" s="280"/>
      <c r="S104" s="280"/>
      <c r="T104" s="280"/>
    </row>
    <row r="105" spans="16:20" ht="12.75">
      <c r="P105" s="279"/>
      <c r="Q105" s="280"/>
      <c r="R105" s="280"/>
      <c r="S105" s="280"/>
      <c r="T105" s="280"/>
    </row>
    <row r="106" spans="16:20" ht="12.75">
      <c r="P106" s="279"/>
      <c r="Q106" s="280"/>
      <c r="R106" s="280"/>
      <c r="S106" s="280"/>
      <c r="T106" s="280"/>
    </row>
    <row r="107" spans="16:20" ht="12.75">
      <c r="P107" s="279"/>
      <c r="Q107" s="280"/>
      <c r="R107" s="280"/>
      <c r="S107" s="280"/>
      <c r="T107" s="280"/>
    </row>
    <row r="108" spans="16:20" ht="12.75">
      <c r="P108" s="279"/>
      <c r="Q108" s="280"/>
      <c r="R108" s="280"/>
      <c r="S108" s="280"/>
      <c r="T108" s="280"/>
    </row>
    <row r="109" spans="16:20" ht="12.75">
      <c r="P109" s="279"/>
      <c r="Q109" s="280"/>
      <c r="R109" s="280"/>
      <c r="S109" s="280"/>
      <c r="T109" s="280"/>
    </row>
    <row r="110" spans="16:20" ht="12.75">
      <c r="P110" s="279"/>
      <c r="Q110" s="280"/>
      <c r="R110" s="280"/>
      <c r="S110" s="280"/>
      <c r="T110" s="280"/>
    </row>
    <row r="111" spans="16:20" ht="12.75">
      <c r="P111" s="279"/>
      <c r="Q111" s="280"/>
      <c r="R111" s="280"/>
      <c r="S111" s="280"/>
      <c r="T111" s="280"/>
    </row>
    <row r="112" spans="16:20" ht="12.75">
      <c r="P112" s="279"/>
      <c r="Q112" s="280"/>
      <c r="R112" s="280"/>
      <c r="S112" s="280"/>
      <c r="T112" s="280"/>
    </row>
    <row r="113" spans="16:20" ht="12.75">
      <c r="P113" s="279"/>
      <c r="Q113" s="280"/>
      <c r="R113" s="280"/>
      <c r="S113" s="280"/>
      <c r="T113" s="280"/>
    </row>
    <row r="114" spans="16:20" ht="12.75">
      <c r="P114" s="279"/>
      <c r="Q114" s="280"/>
      <c r="R114" s="280"/>
      <c r="S114" s="280"/>
      <c r="T114" s="280"/>
    </row>
    <row r="115" spans="16:20" ht="12.75">
      <c r="P115" s="279"/>
      <c r="Q115" s="280"/>
      <c r="R115" s="280"/>
      <c r="S115" s="280"/>
      <c r="T115" s="280"/>
    </row>
    <row r="116" spans="16:20" ht="12.75">
      <c r="P116" s="279"/>
      <c r="Q116" s="280"/>
      <c r="R116" s="280"/>
      <c r="S116" s="280"/>
      <c r="T116" s="280"/>
    </row>
    <row r="117" spans="16:20" ht="12.75">
      <c r="P117" s="279"/>
      <c r="Q117" s="280"/>
      <c r="R117" s="280"/>
      <c r="S117" s="280"/>
      <c r="T117" s="280"/>
    </row>
    <row r="118" spans="16:20" ht="12.75">
      <c r="P118" s="279"/>
      <c r="Q118" s="280"/>
      <c r="R118" s="280"/>
      <c r="S118" s="280"/>
      <c r="T118" s="280"/>
    </row>
    <row r="119" spans="16:20" ht="12.75">
      <c r="P119" s="279"/>
      <c r="Q119" s="280"/>
      <c r="R119" s="280"/>
      <c r="S119" s="280"/>
      <c r="T119" s="280"/>
    </row>
    <row r="120" spans="16:20" ht="12.75">
      <c r="P120" s="279"/>
      <c r="Q120" s="280"/>
      <c r="R120" s="280"/>
      <c r="S120" s="280"/>
      <c r="T120" s="280"/>
    </row>
    <row r="121" spans="16:20" ht="12.75">
      <c r="P121" s="279"/>
      <c r="Q121" s="280"/>
      <c r="R121" s="280"/>
      <c r="S121" s="280"/>
      <c r="T121" s="280"/>
    </row>
    <row r="122" spans="16:20" ht="12.75">
      <c r="P122" s="279"/>
      <c r="Q122" s="280"/>
      <c r="R122" s="280"/>
      <c r="S122" s="280"/>
      <c r="T122" s="280"/>
    </row>
    <row r="123" spans="16:20" ht="12.75">
      <c r="P123" s="279"/>
      <c r="Q123" s="280"/>
      <c r="R123" s="280"/>
      <c r="S123" s="280"/>
      <c r="T123" s="280"/>
    </row>
    <row r="124" spans="16:20" ht="12.75">
      <c r="P124" s="279"/>
      <c r="Q124" s="280"/>
      <c r="R124" s="280"/>
      <c r="S124" s="280"/>
      <c r="T124" s="280"/>
    </row>
    <row r="125" spans="16:20" ht="12.75">
      <c r="P125" s="279"/>
      <c r="Q125" s="280"/>
      <c r="R125" s="280"/>
      <c r="S125" s="280"/>
      <c r="T125" s="280"/>
    </row>
    <row r="126" spans="16:20" ht="12.75">
      <c r="P126" s="279"/>
      <c r="Q126" s="280"/>
      <c r="R126" s="280"/>
      <c r="S126" s="280"/>
      <c r="T126" s="280"/>
    </row>
    <row r="127" spans="16:20" ht="12.75">
      <c r="P127" s="279"/>
      <c r="Q127" s="280"/>
      <c r="R127" s="280"/>
      <c r="S127" s="280"/>
      <c r="T127" s="280"/>
    </row>
    <row r="128" spans="16:20" ht="12.75">
      <c r="P128" s="279"/>
      <c r="Q128" s="280"/>
      <c r="R128" s="280"/>
      <c r="S128" s="280"/>
      <c r="T128" s="280"/>
    </row>
    <row r="129" spans="16:20" ht="12.75">
      <c r="P129" s="279"/>
      <c r="Q129" s="280"/>
      <c r="R129" s="280"/>
      <c r="S129" s="280"/>
      <c r="T129" s="280"/>
    </row>
    <row r="130" spans="16:20" ht="12.75">
      <c r="P130" s="279"/>
      <c r="Q130" s="280"/>
      <c r="R130" s="280"/>
      <c r="S130" s="280"/>
      <c r="T130" s="280"/>
    </row>
    <row r="131" spans="16:20" ht="12.75">
      <c r="P131" s="279"/>
      <c r="Q131" s="280"/>
      <c r="R131" s="280"/>
      <c r="S131" s="280"/>
      <c r="T131" s="280"/>
    </row>
    <row r="132" spans="16:20" ht="12.75">
      <c r="P132" s="279"/>
      <c r="Q132" s="280"/>
      <c r="R132" s="280"/>
      <c r="S132" s="280"/>
      <c r="T132" s="280"/>
    </row>
    <row r="133" spans="16:20" ht="12.75">
      <c r="P133" s="279"/>
      <c r="Q133" s="280"/>
      <c r="R133" s="280"/>
      <c r="S133" s="280"/>
      <c r="T133" s="280"/>
    </row>
    <row r="134" spans="16:20" ht="12.75">
      <c r="P134" s="279"/>
      <c r="Q134" s="280"/>
      <c r="R134" s="280"/>
      <c r="S134" s="280"/>
      <c r="T134" s="280"/>
    </row>
    <row r="135" spans="16:20" ht="12.75">
      <c r="P135" s="279"/>
      <c r="Q135" s="280"/>
      <c r="R135" s="280"/>
      <c r="S135" s="280"/>
      <c r="T135" s="280"/>
    </row>
    <row r="136" spans="16:20" ht="12.75">
      <c r="P136" s="279"/>
      <c r="Q136" s="280"/>
      <c r="R136" s="280"/>
      <c r="S136" s="280"/>
      <c r="T136" s="280"/>
    </row>
    <row r="137" spans="16:20" ht="12.75">
      <c r="P137" s="279"/>
      <c r="Q137" s="280"/>
      <c r="R137" s="280"/>
      <c r="S137" s="280"/>
      <c r="T137" s="280"/>
    </row>
    <row r="138" spans="16:20" ht="12.75">
      <c r="P138" s="279"/>
      <c r="Q138" s="280"/>
      <c r="R138" s="280"/>
      <c r="S138" s="280"/>
      <c r="T138" s="280"/>
    </row>
    <row r="139" spans="16:20" ht="12.75">
      <c r="P139" s="279"/>
      <c r="Q139" s="280"/>
      <c r="R139" s="280"/>
      <c r="S139" s="280"/>
      <c r="T139" s="280"/>
    </row>
    <row r="140" spans="16:20" ht="12.75">
      <c r="P140" s="279"/>
      <c r="Q140" s="280"/>
      <c r="R140" s="280"/>
      <c r="S140" s="280"/>
      <c r="T140" s="280"/>
    </row>
    <row r="141" spans="16:20" ht="12.75">
      <c r="P141" s="279"/>
      <c r="Q141" s="280"/>
      <c r="R141" s="280"/>
      <c r="S141" s="280"/>
      <c r="T141" s="280"/>
    </row>
    <row r="142" spans="16:20" ht="12.75">
      <c r="P142" s="279"/>
      <c r="Q142" s="280"/>
      <c r="R142" s="280"/>
      <c r="S142" s="280"/>
      <c r="T142" s="280"/>
    </row>
    <row r="143" spans="16:20" ht="12.75">
      <c r="P143" s="279"/>
      <c r="Q143" s="280"/>
      <c r="R143" s="280"/>
      <c r="S143" s="280"/>
      <c r="T143" s="280"/>
    </row>
    <row r="144" spans="16:20" ht="12.75">
      <c r="P144" s="279"/>
      <c r="Q144" s="280"/>
      <c r="R144" s="280"/>
      <c r="S144" s="280"/>
      <c r="T144" s="280"/>
    </row>
    <row r="145" spans="16:20" ht="12.75">
      <c r="P145" s="279"/>
      <c r="Q145" s="280"/>
      <c r="R145" s="280"/>
      <c r="S145" s="280"/>
      <c r="T145" s="280"/>
    </row>
    <row r="146" spans="16:20" ht="12.75">
      <c r="P146" s="279"/>
      <c r="Q146" s="280"/>
      <c r="R146" s="280"/>
      <c r="S146" s="280"/>
      <c r="T146" s="280"/>
    </row>
    <row r="147" spans="16:20" ht="12.75">
      <c r="P147" s="279"/>
      <c r="Q147" s="280"/>
      <c r="R147" s="280"/>
      <c r="S147" s="280"/>
      <c r="T147" s="280"/>
    </row>
    <row r="148" spans="16:20" ht="12.75">
      <c r="P148" s="279"/>
      <c r="Q148" s="280"/>
      <c r="R148" s="280"/>
      <c r="S148" s="280"/>
      <c r="T148" s="280"/>
    </row>
    <row r="149" spans="16:20" ht="12.75">
      <c r="P149" s="279"/>
      <c r="Q149" s="280"/>
      <c r="R149" s="280"/>
      <c r="S149" s="280"/>
      <c r="T149" s="280"/>
    </row>
    <row r="150" spans="16:20" ht="12.75">
      <c r="P150" s="279"/>
      <c r="Q150" s="280"/>
      <c r="R150" s="280"/>
      <c r="S150" s="280"/>
      <c r="T150" s="280"/>
    </row>
    <row r="151" spans="16:20" ht="12.75">
      <c r="P151" s="279"/>
      <c r="Q151" s="280"/>
      <c r="R151" s="280"/>
      <c r="S151" s="280"/>
      <c r="T151" s="280"/>
    </row>
    <row r="152" spans="16:20" ht="12.75">
      <c r="P152" s="279"/>
      <c r="Q152" s="280"/>
      <c r="R152" s="280"/>
      <c r="S152" s="280"/>
      <c r="T152" s="280"/>
    </row>
    <row r="153" spans="16:20" ht="12.75">
      <c r="P153" s="279"/>
      <c r="Q153" s="280"/>
      <c r="R153" s="280"/>
      <c r="S153" s="280"/>
      <c r="T153" s="280"/>
    </row>
    <row r="154" spans="16:20" ht="12.75">
      <c r="P154" s="279"/>
      <c r="Q154" s="280"/>
      <c r="R154" s="280"/>
      <c r="S154" s="280"/>
      <c r="T154" s="280"/>
    </row>
    <row r="155" spans="16:20" ht="12.75">
      <c r="P155" s="279"/>
      <c r="Q155" s="280"/>
      <c r="R155" s="280"/>
      <c r="S155" s="280"/>
      <c r="T155" s="280"/>
    </row>
    <row r="156" spans="16:20" ht="12.75">
      <c r="P156" s="279"/>
      <c r="Q156" s="280"/>
      <c r="R156" s="280"/>
      <c r="S156" s="280"/>
      <c r="T156" s="280"/>
    </row>
    <row r="157" spans="16:20" ht="12.75">
      <c r="P157" s="279"/>
      <c r="Q157" s="280"/>
      <c r="R157" s="280"/>
      <c r="S157" s="280"/>
      <c r="T157" s="280"/>
    </row>
    <row r="158" spans="16:20" ht="12.75">
      <c r="P158" s="279"/>
      <c r="Q158" s="280"/>
      <c r="R158" s="280"/>
      <c r="S158" s="280"/>
      <c r="T158" s="280"/>
    </row>
    <row r="159" spans="16:20" ht="12.75">
      <c r="P159" s="279"/>
      <c r="Q159" s="280"/>
      <c r="R159" s="280"/>
      <c r="S159" s="280"/>
      <c r="T159" s="280"/>
    </row>
    <row r="160" spans="16:20" ht="12.75">
      <c r="P160" s="279"/>
      <c r="Q160" s="280"/>
      <c r="R160" s="280"/>
      <c r="S160" s="280"/>
      <c r="T160" s="280"/>
    </row>
    <row r="161" spans="16:20" ht="12.75">
      <c r="P161" s="279"/>
      <c r="Q161" s="280"/>
      <c r="R161" s="280"/>
      <c r="S161" s="280"/>
      <c r="T161" s="280"/>
    </row>
    <row r="162" spans="16:20" ht="12.75">
      <c r="P162" s="279"/>
      <c r="Q162" s="280"/>
      <c r="R162" s="280"/>
      <c r="S162" s="280"/>
      <c r="T162" s="280"/>
    </row>
    <row r="163" spans="16:20" ht="12.75">
      <c r="P163" s="279"/>
      <c r="Q163" s="280"/>
      <c r="R163" s="280"/>
      <c r="S163" s="280"/>
      <c r="T163" s="280"/>
    </row>
    <row r="164" spans="16:20" ht="12.75">
      <c r="P164" s="279"/>
      <c r="Q164" s="280"/>
      <c r="R164" s="280"/>
      <c r="S164" s="280"/>
      <c r="T164" s="280"/>
    </row>
    <row r="165" spans="16:20" ht="12.75">
      <c r="P165" s="279"/>
      <c r="Q165" s="280"/>
      <c r="R165" s="280"/>
      <c r="S165" s="280"/>
      <c r="T165" s="280"/>
    </row>
    <row r="166" spans="16:20" ht="12.75">
      <c r="P166" s="279"/>
      <c r="Q166" s="280"/>
      <c r="R166" s="280"/>
      <c r="S166" s="280"/>
      <c r="T166" s="280"/>
    </row>
    <row r="167" spans="16:20" ht="12.75">
      <c r="P167" s="279"/>
      <c r="Q167" s="280"/>
      <c r="R167" s="280"/>
      <c r="S167" s="280"/>
      <c r="T167" s="280"/>
    </row>
    <row r="168" spans="16:20" ht="12.75">
      <c r="P168" s="279"/>
      <c r="Q168" s="280"/>
      <c r="R168" s="280"/>
      <c r="S168" s="280"/>
      <c r="T168" s="280"/>
    </row>
    <row r="169" spans="16:20" ht="12.75">
      <c r="P169" s="279"/>
      <c r="Q169" s="280"/>
      <c r="R169" s="280"/>
      <c r="S169" s="280"/>
      <c r="T169" s="280"/>
    </row>
    <row r="170" spans="16:20" ht="12.75">
      <c r="P170" s="279"/>
      <c r="Q170" s="280"/>
      <c r="R170" s="280"/>
      <c r="S170" s="280"/>
      <c r="T170" s="280"/>
    </row>
    <row r="171" spans="16:20" ht="12.75">
      <c r="P171" s="279"/>
      <c r="Q171" s="280"/>
      <c r="R171" s="280"/>
      <c r="S171" s="280"/>
      <c r="T171" s="280"/>
    </row>
    <row r="172" spans="16:20" ht="12.75">
      <c r="P172" s="279"/>
      <c r="Q172" s="280"/>
      <c r="R172" s="280"/>
      <c r="S172" s="280"/>
      <c r="T172" s="280"/>
    </row>
    <row r="173" spans="16:20" ht="12.75">
      <c r="P173" s="279"/>
      <c r="Q173" s="280"/>
      <c r="R173" s="280"/>
      <c r="S173" s="280"/>
      <c r="T173" s="280"/>
    </row>
    <row r="174" spans="16:20" ht="12.75">
      <c r="P174" s="279"/>
      <c r="Q174" s="280"/>
      <c r="R174" s="280"/>
      <c r="S174" s="280"/>
      <c r="T174" s="280"/>
    </row>
    <row r="175" spans="16:20" ht="12.75">
      <c r="P175" s="279"/>
      <c r="Q175" s="280"/>
      <c r="R175" s="280"/>
      <c r="S175" s="280"/>
      <c r="T175" s="280"/>
    </row>
    <row r="176" spans="16:20" ht="12.75">
      <c r="P176" s="279"/>
      <c r="Q176" s="280"/>
      <c r="R176" s="280"/>
      <c r="S176" s="280"/>
      <c r="T176" s="280"/>
    </row>
    <row r="177" spans="16:20" ht="12.75">
      <c r="P177" s="279"/>
      <c r="Q177" s="280"/>
      <c r="R177" s="280"/>
      <c r="S177" s="280"/>
      <c r="T177" s="280"/>
    </row>
    <row r="178" spans="16:20" ht="12.75">
      <c r="P178" s="279"/>
      <c r="Q178" s="280"/>
      <c r="R178" s="280"/>
      <c r="S178" s="280"/>
      <c r="T178" s="280"/>
    </row>
    <row r="179" spans="16:20" ht="12.75">
      <c r="P179" s="279"/>
      <c r="Q179" s="280"/>
      <c r="R179" s="280"/>
      <c r="S179" s="280"/>
      <c r="T179" s="280"/>
    </row>
    <row r="180" spans="16:20" ht="12.75">
      <c r="P180" s="279"/>
      <c r="Q180" s="280"/>
      <c r="R180" s="280"/>
      <c r="S180" s="280"/>
      <c r="T180" s="280"/>
    </row>
    <row r="181" spans="16:20" ht="12.75">
      <c r="P181" s="279"/>
      <c r="Q181" s="280"/>
      <c r="R181" s="280"/>
      <c r="S181" s="280"/>
      <c r="T181" s="280"/>
    </row>
    <row r="182" spans="16:20" ht="12.75">
      <c r="P182" s="279"/>
      <c r="Q182" s="280"/>
      <c r="R182" s="280"/>
      <c r="S182" s="280"/>
      <c r="T182" s="280"/>
    </row>
    <row r="183" spans="16:20" ht="12.75">
      <c r="P183" s="279"/>
      <c r="Q183" s="280"/>
      <c r="R183" s="280"/>
      <c r="S183" s="280"/>
      <c r="T183" s="280"/>
    </row>
    <row r="184" spans="16:20" ht="12.75">
      <c r="P184" s="279"/>
      <c r="Q184" s="280"/>
      <c r="R184" s="280"/>
      <c r="S184" s="280"/>
      <c r="T184" s="280"/>
    </row>
    <row r="185" spans="16:20" ht="12.75">
      <c r="P185" s="279"/>
      <c r="Q185" s="280"/>
      <c r="R185" s="280"/>
      <c r="S185" s="280"/>
      <c r="T185" s="280"/>
    </row>
    <row r="186" spans="16:20" ht="12.75">
      <c r="P186" s="279"/>
      <c r="Q186" s="280"/>
      <c r="R186" s="280"/>
      <c r="S186" s="280"/>
      <c r="T186" s="280"/>
    </row>
    <row r="187" spans="16:20" ht="12.75">
      <c r="P187" s="279"/>
      <c r="Q187" s="280"/>
      <c r="R187" s="280"/>
      <c r="S187" s="280"/>
      <c r="T187" s="280"/>
    </row>
    <row r="188" spans="16:20" ht="12.75">
      <c r="P188" s="279"/>
      <c r="Q188" s="280"/>
      <c r="R188" s="280"/>
      <c r="S188" s="280"/>
      <c r="T188" s="280"/>
    </row>
    <row r="189" spans="16:20" ht="12.75">
      <c r="P189" s="279"/>
      <c r="Q189" s="280"/>
      <c r="R189" s="280"/>
      <c r="S189" s="280"/>
      <c r="T189" s="280"/>
    </row>
    <row r="190" spans="16:20" ht="12.75">
      <c r="P190" s="279"/>
      <c r="Q190" s="280"/>
      <c r="R190" s="280"/>
      <c r="S190" s="280"/>
      <c r="T190" s="280"/>
    </row>
    <row r="191" spans="16:20" ht="12.75">
      <c r="P191" s="279"/>
      <c r="Q191" s="280"/>
      <c r="R191" s="280"/>
      <c r="S191" s="280"/>
      <c r="T191" s="280"/>
    </row>
    <row r="192" spans="16:20" ht="12.75">
      <c r="P192" s="279"/>
      <c r="Q192" s="280"/>
      <c r="R192" s="280"/>
      <c r="S192" s="280"/>
      <c r="T192" s="280"/>
    </row>
    <row r="193" spans="16:20" ht="12.75">
      <c r="P193" s="279"/>
      <c r="Q193" s="280"/>
      <c r="R193" s="280"/>
      <c r="S193" s="280"/>
      <c r="T193" s="280"/>
    </row>
    <row r="194" spans="16:20" ht="12.75">
      <c r="P194" s="279"/>
      <c r="Q194" s="280"/>
      <c r="R194" s="280"/>
      <c r="S194" s="280"/>
      <c r="T194" s="280"/>
    </row>
    <row r="195" spans="16:20" ht="12.75">
      <c r="P195" s="279"/>
      <c r="Q195" s="280"/>
      <c r="R195" s="280"/>
      <c r="S195" s="280"/>
      <c r="T195" s="280"/>
    </row>
    <row r="196" spans="16:20" ht="12.75">
      <c r="P196" s="279"/>
      <c r="Q196" s="280"/>
      <c r="R196" s="280"/>
      <c r="S196" s="280"/>
      <c r="T196" s="280"/>
    </row>
    <row r="197" spans="16:20" ht="12.75">
      <c r="P197" s="279"/>
      <c r="Q197" s="280"/>
      <c r="R197" s="280"/>
      <c r="S197" s="280"/>
      <c r="T197" s="280"/>
    </row>
    <row r="198" spans="16:20" ht="12.75">
      <c r="P198" s="279"/>
      <c r="Q198" s="280"/>
      <c r="R198" s="280"/>
      <c r="S198" s="280"/>
      <c r="T198" s="280"/>
    </row>
    <row r="199" spans="16:20" ht="12.75">
      <c r="P199" s="279"/>
      <c r="Q199" s="280"/>
      <c r="R199" s="280"/>
      <c r="S199" s="280"/>
      <c r="T199" s="280"/>
    </row>
    <row r="200" spans="16:20" ht="12.75">
      <c r="P200" s="279"/>
      <c r="Q200" s="280"/>
      <c r="R200" s="280"/>
      <c r="S200" s="280"/>
      <c r="T200" s="280"/>
    </row>
    <row r="201" spans="16:20" ht="12.75">
      <c r="P201" s="279"/>
      <c r="Q201" s="280"/>
      <c r="R201" s="280"/>
      <c r="S201" s="280"/>
      <c r="T201" s="280"/>
    </row>
    <row r="202" spans="16:20" ht="12.75">
      <c r="P202" s="279"/>
      <c r="Q202" s="280"/>
      <c r="R202" s="280"/>
      <c r="S202" s="280"/>
      <c r="T202" s="280"/>
    </row>
    <row r="203" spans="16:20" ht="12.75">
      <c r="P203" s="279"/>
      <c r="Q203" s="280"/>
      <c r="R203" s="280"/>
      <c r="S203" s="280"/>
      <c r="T203" s="280"/>
    </row>
    <row r="204" spans="16:20" ht="12.75">
      <c r="P204" s="279"/>
      <c r="Q204" s="280"/>
      <c r="R204" s="280"/>
      <c r="S204" s="280"/>
      <c r="T204" s="280"/>
    </row>
    <row r="205" spans="16:20" ht="12.75">
      <c r="P205" s="279"/>
      <c r="Q205" s="280"/>
      <c r="R205" s="280"/>
      <c r="S205" s="280"/>
      <c r="T205" s="280"/>
    </row>
    <row r="206" spans="16:20" ht="12.75">
      <c r="P206" s="279"/>
      <c r="Q206" s="280"/>
      <c r="R206" s="280"/>
      <c r="S206" s="280"/>
      <c r="T206" s="280"/>
    </row>
    <row r="207" spans="16:20" ht="12.75">
      <c r="P207" s="279"/>
      <c r="Q207" s="280"/>
      <c r="R207" s="280"/>
      <c r="S207" s="280"/>
      <c r="T207" s="280"/>
    </row>
    <row r="208" spans="16:20" ht="12.75">
      <c r="P208" s="279"/>
      <c r="Q208" s="280"/>
      <c r="R208" s="280"/>
      <c r="S208" s="280"/>
      <c r="T208" s="280"/>
    </row>
    <row r="209" spans="16:20" ht="12.75">
      <c r="P209" s="279"/>
      <c r="Q209" s="280"/>
      <c r="R209" s="280"/>
      <c r="S209" s="280"/>
      <c r="T209" s="280"/>
    </row>
    <row r="210" spans="17:20" ht="12.75">
      <c r="Q210" s="18"/>
      <c r="R210" s="18"/>
      <c r="S210" s="18"/>
      <c r="T210" s="18"/>
    </row>
    <row r="211" spans="17:20" ht="12.75">
      <c r="Q211" s="18"/>
      <c r="R211" s="18"/>
      <c r="S211" s="18"/>
      <c r="T211" s="18"/>
    </row>
    <row r="212" spans="17:20" ht="12.75">
      <c r="Q212" s="18"/>
      <c r="R212" s="18"/>
      <c r="S212" s="18"/>
      <c r="T212" s="18"/>
    </row>
    <row r="213" spans="17:20" ht="12.75">
      <c r="Q213" s="18"/>
      <c r="R213" s="18"/>
      <c r="S213" s="18"/>
      <c r="T213" s="18"/>
    </row>
    <row r="214" spans="17:20" ht="12.75">
      <c r="Q214" s="18"/>
      <c r="R214" s="18"/>
      <c r="S214" s="18"/>
      <c r="T214" s="18"/>
    </row>
    <row r="215" spans="17:20" ht="12.75">
      <c r="Q215" s="18"/>
      <c r="R215" s="18"/>
      <c r="S215" s="18"/>
      <c r="T215" s="18"/>
    </row>
    <row r="216" spans="17:20" ht="12.75">
      <c r="Q216" s="18"/>
      <c r="R216" s="18"/>
      <c r="S216" s="18"/>
      <c r="T216" s="18"/>
    </row>
    <row r="217" spans="17:20" ht="12.75">
      <c r="Q217" s="18"/>
      <c r="R217" s="18"/>
      <c r="S217" s="18"/>
      <c r="T217" s="18"/>
    </row>
    <row r="218" spans="17:20" ht="12.75">
      <c r="Q218" s="18"/>
      <c r="R218" s="18"/>
      <c r="S218" s="18"/>
      <c r="T218" s="18"/>
    </row>
    <row r="219" spans="17:20" ht="12.75">
      <c r="Q219" s="18"/>
      <c r="R219" s="18"/>
      <c r="S219" s="18"/>
      <c r="T219" s="18"/>
    </row>
    <row r="220" spans="17:20" ht="12.75">
      <c r="Q220" s="18"/>
      <c r="R220" s="18"/>
      <c r="S220" s="18"/>
      <c r="T220" s="18"/>
    </row>
    <row r="221" spans="17:20" ht="12.75">
      <c r="Q221" s="18"/>
      <c r="R221" s="18"/>
      <c r="S221" s="18"/>
      <c r="T221" s="18"/>
    </row>
    <row r="222" spans="17:20" ht="12.75">
      <c r="Q222" s="18"/>
      <c r="R222" s="18"/>
      <c r="S222" s="18"/>
      <c r="T222" s="18"/>
    </row>
    <row r="223" spans="17:20" ht="12.75">
      <c r="Q223" s="18"/>
      <c r="R223" s="18"/>
      <c r="S223" s="18"/>
      <c r="T223" s="18"/>
    </row>
    <row r="224" spans="17:20" ht="12.75">
      <c r="Q224" s="18"/>
      <c r="R224" s="18"/>
      <c r="S224" s="18"/>
      <c r="T224" s="18"/>
    </row>
    <row r="225" spans="17:20" ht="12.75">
      <c r="Q225" s="18"/>
      <c r="R225" s="18"/>
      <c r="S225" s="18"/>
      <c r="T225" s="18"/>
    </row>
    <row r="226" spans="17:20" ht="12.75">
      <c r="Q226" s="18"/>
      <c r="R226" s="18"/>
      <c r="S226" s="18"/>
      <c r="T226" s="18"/>
    </row>
    <row r="227" spans="17:20" ht="12.75">
      <c r="Q227" s="18"/>
      <c r="R227" s="18"/>
      <c r="S227" s="18"/>
      <c r="T227" s="18"/>
    </row>
    <row r="228" spans="17:20" ht="12.75">
      <c r="Q228" s="18"/>
      <c r="R228" s="18"/>
      <c r="S228" s="18"/>
      <c r="T228" s="18"/>
    </row>
    <row r="229" spans="17:20" ht="12.75">
      <c r="Q229" s="18"/>
      <c r="R229" s="18"/>
      <c r="S229" s="18"/>
      <c r="T229" s="18"/>
    </row>
    <row r="230" spans="17:20" ht="12.75">
      <c r="Q230" s="18"/>
      <c r="R230" s="18"/>
      <c r="S230" s="18"/>
      <c r="T230" s="18"/>
    </row>
    <row r="231" spans="17:20" ht="12.75">
      <c r="Q231" s="18"/>
      <c r="R231" s="18"/>
      <c r="S231" s="18"/>
      <c r="T231" s="18"/>
    </row>
    <row r="232" spans="17:20" ht="12.75">
      <c r="Q232" s="18"/>
      <c r="R232" s="18"/>
      <c r="S232" s="18"/>
      <c r="T232" s="18"/>
    </row>
    <row r="233" spans="17:20" ht="12.75">
      <c r="Q233" s="18"/>
      <c r="R233" s="18"/>
      <c r="S233" s="18"/>
      <c r="T233" s="18"/>
    </row>
    <row r="234" spans="17:20" ht="12.75">
      <c r="Q234" s="18"/>
      <c r="R234" s="18"/>
      <c r="S234" s="18"/>
      <c r="T234" s="18"/>
    </row>
    <row r="235" spans="17:20" ht="12.75">
      <c r="Q235" s="18"/>
      <c r="R235" s="18"/>
      <c r="S235" s="18"/>
      <c r="T235" s="18"/>
    </row>
  </sheetData>
  <conditionalFormatting sqref="M4:M34">
    <cfRule type="cellIs" priority="1" dxfId="0" operator="equal" stopIfTrue="1">
      <formula>"!!!!!"</formula>
    </cfRule>
  </conditionalFormatting>
  <conditionalFormatting sqref="F3:H34 C3:C34">
    <cfRule type="expression" priority="2" dxfId="1" stopIfTrue="1">
      <formula>ISERROR(C3)</formula>
    </cfRule>
    <cfRule type="expression" priority="3" dxfId="2" stopIfTrue="1">
      <formula>ISTEXT(C3)</formula>
    </cfRule>
  </conditionalFormatting>
  <dataValidations count="2">
    <dataValidation type="whole" operator="greaterThanOrEqual" allowBlank="1" showInputMessage="1" showErrorMessage="1" errorTitle="Chybné zadání!" error="Losovací číslo musí být kladné (hráč hraje a bude nasazen) nebo rovno nule (hráč nehraje)." sqref="K32:K34">
      <formula1>0</formula1>
    </dataValidation>
    <dataValidation errorStyle="information" type="list" allowBlank="1" errorTitle="Neplatné meno" error="Zadal si meno, ktoré nie je v registri SBiZ" sqref="B3:B34">
      <formula1>$P$3:$P$300</formula1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BK139"/>
  <sheetViews>
    <sheetView workbookViewId="0" topLeftCell="A1">
      <pane xSplit="1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N3" sqref="N3"/>
    </sheetView>
  </sheetViews>
  <sheetFormatPr defaultColWidth="9.00390625" defaultRowHeight="12.75"/>
  <cols>
    <col min="1" max="1" width="5.875" style="9" customWidth="1"/>
    <col min="2" max="2" width="7.125" style="9" customWidth="1"/>
    <col min="3" max="3" width="4.75390625" style="9" customWidth="1"/>
    <col min="4" max="4" width="8.125" style="9" customWidth="1"/>
    <col min="5" max="6" width="20.75390625" style="6" customWidth="1"/>
    <col min="7" max="8" width="7.375" style="11" customWidth="1"/>
    <col min="9" max="9" width="18.125" style="6" customWidth="1"/>
    <col min="10" max="10" width="15.75390625" style="6" customWidth="1"/>
    <col min="11" max="11" width="9.125" style="6" customWidth="1"/>
    <col min="12" max="12" width="15.75390625" style="6" customWidth="1"/>
    <col min="13" max="13" width="6.25390625" style="6" customWidth="1"/>
    <col min="14" max="16384" width="9.125" style="6" customWidth="1"/>
  </cols>
  <sheetData>
    <row r="1" spans="1:22" ht="33.75" customHeight="1" thickBot="1">
      <c r="A1" s="152"/>
      <c r="B1" s="153"/>
      <c r="C1" s="153"/>
      <c r="D1" s="153"/>
      <c r="E1" s="154"/>
      <c r="F1" s="154"/>
      <c r="G1" s="154"/>
      <c r="H1" s="155" t="s">
        <v>71</v>
      </c>
      <c r="I1" s="154"/>
      <c r="J1" s="154"/>
      <c r="K1" s="154"/>
      <c r="L1" s="154"/>
      <c r="M1" s="156"/>
      <c r="N1" s="46"/>
      <c r="O1" s="47"/>
      <c r="P1" s="47"/>
      <c r="Q1" s="47"/>
      <c r="R1" s="47"/>
      <c r="S1" s="47"/>
      <c r="T1" s="47"/>
      <c r="U1" s="47"/>
      <c r="V1" s="8"/>
    </row>
    <row r="2" spans="1:22" ht="13.5" thickBot="1">
      <c r="A2" s="223" t="s">
        <v>5</v>
      </c>
      <c r="B2" s="224" t="s">
        <v>102</v>
      </c>
      <c r="C2" s="224" t="s">
        <v>55</v>
      </c>
      <c r="D2" s="224" t="s">
        <v>25</v>
      </c>
      <c r="E2" s="224" t="s">
        <v>6</v>
      </c>
      <c r="F2" s="224" t="s">
        <v>7</v>
      </c>
      <c r="G2" s="224" t="s">
        <v>8</v>
      </c>
      <c r="H2" s="224" t="s">
        <v>9</v>
      </c>
      <c r="I2" s="224" t="s">
        <v>56</v>
      </c>
      <c r="J2" s="224" t="s">
        <v>57</v>
      </c>
      <c r="K2" s="224"/>
      <c r="L2" s="224" t="s">
        <v>58</v>
      </c>
      <c r="M2" s="225" t="str">
        <f>'Všeob.údaje'!B10</f>
        <v>w.o.</v>
      </c>
      <c r="N2" s="46"/>
      <c r="O2" s="47"/>
      <c r="P2" s="47"/>
      <c r="Q2" s="47"/>
      <c r="R2" s="47"/>
      <c r="S2" s="47"/>
      <c r="T2" s="47"/>
      <c r="U2" s="47"/>
      <c r="V2" s="8"/>
    </row>
    <row r="3" spans="1:63" ht="12.75">
      <c r="A3" s="48" t="s">
        <v>10</v>
      </c>
      <c r="B3" s="239">
        <f>Pavúk!T4</f>
        <v>5</v>
      </c>
      <c r="C3" s="227"/>
      <c r="D3" s="55" t="str">
        <f>IF(OR(E3="",F3="")," ",IF(G3+H3&lt;&gt;0,"hotový",IF(AND(C3&lt;&gt;"",C3&lt;&gt;0),"hrá sa",IF(OR(E3='Tab.zápasov'!$M$2,'Tab.zápasov'!F3='Tab.zápasov'!$M$2)," ","čaká"))))</f>
        <v> </v>
      </c>
      <c r="E3" s="228" t="str">
        <f>'Pom.tab.úč.'!C3</f>
        <v>w.o.</v>
      </c>
      <c r="F3" s="60" t="str">
        <f>'Pom.tab.úč.'!C4</f>
        <v>w.o.</v>
      </c>
      <c r="G3" s="59">
        <f aca="true" t="shared" si="0" ref="G3:G60">IF(EXACT($M$2,E3),0,IF(EXACT($M$2,F3),B3,0))</f>
        <v>0</v>
      </c>
      <c r="H3" s="59">
        <f>IF(EXACT($M$2,F3),0,IF(EXACT($M$2,E3),B3,0))</f>
        <v>0</v>
      </c>
      <c r="I3" s="229"/>
      <c r="J3" s="59" t="str">
        <f aca="true" t="shared" si="1" ref="J3:J18">IF($F3=$M$2,$E3,IF($E3=$M$2,$F3,IF($G3&gt;$H3,$E3,IF($G3&lt;$H3,$F3,""))))</f>
        <v>w.o.</v>
      </c>
      <c r="K3" s="60"/>
      <c r="L3" s="61" t="str">
        <f aca="true" t="shared" si="2" ref="L3:L18">IF($F3=$M$2,$F3,IF($E3=$M$2,$E3,IF($G3&gt;$H3,$F3,IF($G3&lt;$H3,$E3,""))))</f>
        <v>w.o.</v>
      </c>
      <c r="M3" s="38"/>
      <c r="N3" s="46" t="str">
        <f>IF(OR($G3+$H3=0,H3&lt;0)," ",IF(G3&lt;0,'Všeob.údaje'!$B$11,'Tab.zápasov'!G3))</f>
        <v> </v>
      </c>
      <c r="O3" s="47" t="str">
        <f>IF(OR($G3+$H3=0,G3&lt;0)," ",IF(H3&lt;0,'Všeob.údaje'!$B$11,'Tab.zápasov'!H3))</f>
        <v> </v>
      </c>
      <c r="P3" s="47" t="str">
        <f>IF(A3=0,P2,A3)</f>
        <v>A0</v>
      </c>
      <c r="Q3" s="47">
        <f>IF(P3=P2,Q2+1,1)</f>
        <v>1</v>
      </c>
      <c r="R3" s="49">
        <v>1</v>
      </c>
      <c r="S3" s="50">
        <v>2</v>
      </c>
      <c r="T3" s="51"/>
      <c r="U3" s="52"/>
      <c r="V3" s="7"/>
      <c r="W3" s="8"/>
      <c r="X3" s="8"/>
      <c r="Y3" s="8"/>
      <c r="BJ3" s="6">
        <v>111</v>
      </c>
      <c r="BK3" s="6">
        <v>222</v>
      </c>
    </row>
    <row r="4" spans="1:22" ht="12.75">
      <c r="A4" s="53"/>
      <c r="B4" s="240">
        <f>B3</f>
        <v>5</v>
      </c>
      <c r="C4" s="54"/>
      <c r="D4" s="55" t="str">
        <f>IF(OR(E4="",F4="")," ",IF(G4+H4&lt;&gt;0,"hotový",IF(AND(C4&lt;&gt;"",C4&lt;&gt;0),"hrá sa",IF(OR(E4='Tab.zápasov'!$M$2,'Tab.zápasov'!F4='Tab.zápasov'!$M$2)," ","čaká"))))</f>
        <v> </v>
      </c>
      <c r="E4" s="58" t="str">
        <f>'Pom.tab.úč.'!C5</f>
        <v>w.o.</v>
      </c>
      <c r="F4" s="62" t="str">
        <f>'Pom.tab.úč.'!C6</f>
        <v>w.o.</v>
      </c>
      <c r="G4" s="59">
        <f t="shared" si="0"/>
        <v>0</v>
      </c>
      <c r="H4" s="59">
        <f aca="true" t="shared" si="3" ref="H4:H60">IF(EXACT($M$2,F4),0,IF(EXACT($M$2,E4),B4,0))</f>
        <v>0</v>
      </c>
      <c r="I4" s="226"/>
      <c r="J4" s="59" t="str">
        <f t="shared" si="1"/>
        <v>w.o.</v>
      </c>
      <c r="K4" s="60"/>
      <c r="L4" s="61" t="str">
        <f t="shared" si="2"/>
        <v>w.o.</v>
      </c>
      <c r="M4" s="38"/>
      <c r="N4" s="47" t="str">
        <f>IF(OR($G4+$H4=0,H4&lt;0)," ",IF(G4&lt;0,'Všeob.údaje'!$B$11,'Tab.zápasov'!G4))</f>
        <v> </v>
      </c>
      <c r="O4" s="47" t="str">
        <f>IF(OR($G4+$H4=0,G4&lt;0)," ",IF(H4&lt;0,'Všeob.údaje'!$B$11,'Tab.zápasov'!H4))</f>
        <v> </v>
      </c>
      <c r="P4" s="47" t="str">
        <f aca="true" t="shared" si="4" ref="P4:P34">IF(A4=0,P3,A4)</f>
        <v>A0</v>
      </c>
      <c r="Q4" s="47">
        <f aca="true" t="shared" si="5" ref="Q4:Q62">IF(P4=P3,Q3+1,1)</f>
        <v>2</v>
      </c>
      <c r="R4" s="49">
        <v>1</v>
      </c>
      <c r="S4" s="50">
        <v>3</v>
      </c>
      <c r="T4" s="51">
        <v>7</v>
      </c>
      <c r="U4" s="52">
        <v>1</v>
      </c>
      <c r="V4" s="8"/>
    </row>
    <row r="5" spans="1:22" ht="12.75">
      <c r="A5" s="53"/>
      <c r="B5" s="240">
        <f aca="true" t="shared" si="6" ref="B5:B18">B4</f>
        <v>5</v>
      </c>
      <c r="C5" s="54"/>
      <c r="D5" s="55" t="str">
        <f>IF(OR(E5="",F5="")," ",IF(G5+H5&lt;&gt;0,"hotový",IF(AND(C5&lt;&gt;"",C5&lt;&gt;0),"hrá sa",IF(OR(E5='Tab.zápasov'!$M$2,'Tab.zápasov'!F5='Tab.zápasov'!$M$2)," ","čaká"))))</f>
        <v> </v>
      </c>
      <c r="E5" s="58" t="str">
        <f>'Pom.tab.úč.'!C7</f>
        <v>w.o.</v>
      </c>
      <c r="F5" s="62" t="str">
        <f>'Pom.tab.úč.'!C8</f>
        <v>w.o.</v>
      </c>
      <c r="G5" s="59">
        <f t="shared" si="0"/>
        <v>0</v>
      </c>
      <c r="H5" s="59">
        <f t="shared" si="3"/>
        <v>0</v>
      </c>
      <c r="I5" s="226"/>
      <c r="J5" s="59" t="str">
        <f t="shared" si="1"/>
        <v>w.o.</v>
      </c>
      <c r="K5" s="60"/>
      <c r="L5" s="61" t="str">
        <f t="shared" si="2"/>
        <v>w.o.</v>
      </c>
      <c r="M5" s="38"/>
      <c r="N5" s="47" t="str">
        <f>IF(OR($G5+$H5=0,H5&lt;0)," ",IF(G5&lt;0,'Všeob.údaje'!$B$11,'Tab.zápasov'!G5))</f>
        <v> </v>
      </c>
      <c r="O5" s="47" t="str">
        <f>IF(OR($G5+$H5=0,G5&lt;0)," ",IF(H5&lt;0,'Všeob.údaje'!$B$11,'Tab.zápasov'!H5))</f>
        <v> </v>
      </c>
      <c r="P5" s="47" t="str">
        <f t="shared" si="4"/>
        <v>A0</v>
      </c>
      <c r="Q5" s="47">
        <f t="shared" si="5"/>
        <v>3</v>
      </c>
      <c r="R5" s="49">
        <v>1</v>
      </c>
      <c r="S5" s="50">
        <v>4</v>
      </c>
      <c r="T5" s="51">
        <v>7</v>
      </c>
      <c r="U5" s="52">
        <v>2</v>
      </c>
      <c r="V5" s="8"/>
    </row>
    <row r="6" spans="1:22" ht="12.75">
      <c r="A6" s="53"/>
      <c r="B6" s="240">
        <f t="shared" si="6"/>
        <v>5</v>
      </c>
      <c r="C6" s="54"/>
      <c r="D6" s="55" t="str">
        <f>IF(OR(E6="",F6="")," ",IF(G6+H6&lt;&gt;0,"hotový",IF(AND(C6&lt;&gt;"",C6&lt;&gt;0),"hrá sa",IF(OR(E6='Tab.zápasov'!$M$2,'Tab.zápasov'!F6='Tab.zápasov'!$M$2)," ","čaká"))))</f>
        <v> </v>
      </c>
      <c r="E6" s="58" t="str">
        <f>'Pom.tab.úč.'!C9</f>
        <v>w.o.</v>
      </c>
      <c r="F6" s="62" t="str">
        <f>'Pom.tab.úč.'!C10</f>
        <v>w.o.</v>
      </c>
      <c r="G6" s="59">
        <f t="shared" si="0"/>
        <v>0</v>
      </c>
      <c r="H6" s="59">
        <f t="shared" si="3"/>
        <v>0</v>
      </c>
      <c r="I6" s="226"/>
      <c r="J6" s="59" t="str">
        <f t="shared" si="1"/>
        <v>w.o.</v>
      </c>
      <c r="K6" s="60"/>
      <c r="L6" s="61" t="str">
        <f t="shared" si="2"/>
        <v>w.o.</v>
      </c>
      <c r="M6" s="38"/>
      <c r="N6" s="47" t="str">
        <f>IF(OR($G6+$H6=0,H6&lt;0)," ",IF(G6&lt;0,'Všeob.údaje'!$B$11,'Tab.zápasov'!G6))</f>
        <v> </v>
      </c>
      <c r="O6" s="47" t="str">
        <f>IF(OR($G6+$H6=0,G6&lt;0)," ",IF(H6&lt;0,'Všeob.údaje'!$B$11,'Tab.zápasov'!H6))</f>
        <v> </v>
      </c>
      <c r="P6" s="47" t="str">
        <f t="shared" si="4"/>
        <v>A0</v>
      </c>
      <c r="Q6" s="47">
        <f t="shared" si="5"/>
        <v>4</v>
      </c>
      <c r="R6" s="49">
        <v>1</v>
      </c>
      <c r="S6" s="50">
        <v>5</v>
      </c>
      <c r="T6" s="51">
        <v>2</v>
      </c>
      <c r="U6" s="52">
        <v>7</v>
      </c>
      <c r="V6" s="8"/>
    </row>
    <row r="7" spans="1:22" ht="12.75">
      <c r="A7" s="53"/>
      <c r="B7" s="240">
        <f t="shared" si="6"/>
        <v>5</v>
      </c>
      <c r="C7" s="54"/>
      <c r="D7" s="55" t="str">
        <f>IF(OR(E7="",F7="")," ",IF(G7+H7&lt;&gt;0,"hotový",IF(AND(C7&lt;&gt;"",C7&lt;&gt;0),"hrá sa",IF(OR(E7='Tab.zápasov'!$M$2,'Tab.zápasov'!F7='Tab.zápasov'!$M$2)," ","čaká"))))</f>
        <v> </v>
      </c>
      <c r="E7" s="58" t="str">
        <f>'Pom.tab.úč.'!C11</f>
        <v>w.o.</v>
      </c>
      <c r="F7" s="62" t="str">
        <f>'Pom.tab.úč.'!C12</f>
        <v>w.o.</v>
      </c>
      <c r="G7" s="59">
        <f t="shared" si="0"/>
        <v>0</v>
      </c>
      <c r="H7" s="59">
        <f t="shared" si="3"/>
        <v>0</v>
      </c>
      <c r="I7" s="226"/>
      <c r="J7" s="59" t="str">
        <f t="shared" si="1"/>
        <v>w.o.</v>
      </c>
      <c r="K7" s="62"/>
      <c r="L7" s="61" t="str">
        <f t="shared" si="2"/>
        <v>w.o.</v>
      </c>
      <c r="M7" s="38"/>
      <c r="N7" s="47" t="str">
        <f>IF(OR($G7+$H7=0,H7&lt;0)," ",IF(G7&lt;0,'Všeob.údaje'!$B$11,'Tab.zápasov'!G7))</f>
        <v> </v>
      </c>
      <c r="O7" s="47" t="str">
        <f>IF(OR($G7+$H7=0,G7&lt;0)," ",IF(H7&lt;0,'Všeob.údaje'!$B$11,'Tab.zápasov'!H7))</f>
        <v> </v>
      </c>
      <c r="P7" s="47" t="str">
        <f t="shared" si="4"/>
        <v>A0</v>
      </c>
      <c r="Q7" s="47">
        <f t="shared" si="5"/>
        <v>5</v>
      </c>
      <c r="R7" s="49">
        <v>1</v>
      </c>
      <c r="S7" s="50">
        <v>6</v>
      </c>
      <c r="T7" s="51">
        <v>-1</v>
      </c>
      <c r="U7" s="52"/>
      <c r="V7" s="8"/>
    </row>
    <row r="8" spans="1:22" ht="12.75">
      <c r="A8" s="53"/>
      <c r="B8" s="240">
        <f t="shared" si="6"/>
        <v>5</v>
      </c>
      <c r="C8" s="54"/>
      <c r="D8" s="55" t="str">
        <f>IF(OR(E8="",F8="")," ",IF(G8+H8&lt;&gt;0,"hotový",IF(AND(C8&lt;&gt;"",C8&lt;&gt;0),"hrá sa",IF(OR(E8='Tab.zápasov'!$M$2,'Tab.zápasov'!F8='Tab.zápasov'!$M$2)," ","čaká"))))</f>
        <v> </v>
      </c>
      <c r="E8" s="58" t="str">
        <f>'Pom.tab.úč.'!C13</f>
        <v>w.o.</v>
      </c>
      <c r="F8" s="62" t="str">
        <f>'Pom.tab.úč.'!C14</f>
        <v>w.o.</v>
      </c>
      <c r="G8" s="59">
        <f t="shared" si="0"/>
        <v>0</v>
      </c>
      <c r="H8" s="59">
        <f t="shared" si="3"/>
        <v>0</v>
      </c>
      <c r="I8" s="226"/>
      <c r="J8" s="59" t="str">
        <f t="shared" si="1"/>
        <v>w.o.</v>
      </c>
      <c r="K8" s="62"/>
      <c r="L8" s="61" t="str">
        <f t="shared" si="2"/>
        <v>w.o.</v>
      </c>
      <c r="M8" s="38"/>
      <c r="N8" s="47" t="str">
        <f>IF(OR($G8+$H8=0,H8&lt;0)," ",IF(G8&lt;0,'Všeob.údaje'!$B$11,'Tab.zápasov'!G8))</f>
        <v> </v>
      </c>
      <c r="O8" s="47" t="str">
        <f>IF(OR($G8+$H8=0,G8&lt;0)," ",IF(H8&lt;0,'Všeob.údaje'!$B$11,'Tab.zápasov'!H8))</f>
        <v> </v>
      </c>
      <c r="P8" s="47" t="str">
        <f t="shared" si="4"/>
        <v>A0</v>
      </c>
      <c r="Q8" s="47">
        <f t="shared" si="5"/>
        <v>6</v>
      </c>
      <c r="R8" s="49">
        <v>1</v>
      </c>
      <c r="S8" s="50">
        <v>7</v>
      </c>
      <c r="T8" s="51">
        <v>7</v>
      </c>
      <c r="U8" s="52">
        <v>6</v>
      </c>
      <c r="V8" s="8"/>
    </row>
    <row r="9" spans="1:22" ht="12.75">
      <c r="A9" s="53"/>
      <c r="B9" s="240">
        <f t="shared" si="6"/>
        <v>5</v>
      </c>
      <c r="C9" s="54"/>
      <c r="D9" s="55" t="str">
        <f>IF(OR(E9="",F9="")," ",IF(G9+H9&lt;&gt;0,"hotový",IF(AND(C9&lt;&gt;"",C9&lt;&gt;0),"hrá sa",IF(OR(E9='Tab.zápasov'!$M$2,'Tab.zápasov'!F9='Tab.zápasov'!$M$2)," ","čaká"))))</f>
        <v> </v>
      </c>
      <c r="E9" s="58" t="str">
        <f>'Pom.tab.úč.'!C15</f>
        <v>w.o.</v>
      </c>
      <c r="F9" s="62" t="str">
        <f>'Pom.tab.úč.'!C16</f>
        <v>w.o.</v>
      </c>
      <c r="G9" s="59">
        <f t="shared" si="0"/>
        <v>0</v>
      </c>
      <c r="H9" s="59">
        <f t="shared" si="3"/>
        <v>0</v>
      </c>
      <c r="I9" s="226"/>
      <c r="J9" s="59" t="str">
        <f t="shared" si="1"/>
        <v>w.o.</v>
      </c>
      <c r="K9" s="62"/>
      <c r="L9" s="61" t="str">
        <f t="shared" si="2"/>
        <v>w.o.</v>
      </c>
      <c r="M9" s="38"/>
      <c r="N9" s="47" t="str">
        <f>IF(OR($G9+$H9=0,H9&lt;0)," ",IF(G9&lt;0,'Všeob.údaje'!$B$11,'Tab.zápasov'!G9))</f>
        <v> </v>
      </c>
      <c r="O9" s="47" t="str">
        <f>IF(OR($G9+$H9=0,G9&lt;0)," ",IF(H9&lt;0,'Všeob.údaje'!$B$11,'Tab.zápasov'!H9))</f>
        <v> </v>
      </c>
      <c r="P9" s="47" t="str">
        <f t="shared" si="4"/>
        <v>A0</v>
      </c>
      <c r="Q9" s="47">
        <f t="shared" si="5"/>
        <v>7</v>
      </c>
      <c r="R9" s="49">
        <v>1</v>
      </c>
      <c r="S9" s="50">
        <v>8</v>
      </c>
      <c r="T9" s="51">
        <v>3</v>
      </c>
      <c r="U9" s="52">
        <v>7</v>
      </c>
      <c r="V9" s="8"/>
    </row>
    <row r="10" spans="1:22" ht="12.75">
      <c r="A10" s="53"/>
      <c r="B10" s="240">
        <f t="shared" si="6"/>
        <v>5</v>
      </c>
      <c r="C10" s="54"/>
      <c r="D10" s="55" t="str">
        <f>IF(OR(E10="",F10="")," ",IF(G10+H10&lt;&gt;0,"hotový",IF(AND(C10&lt;&gt;"",C10&lt;&gt;0),"hrá sa",IF(OR(E10='Tab.zápasov'!$M$2,'Tab.zápasov'!F10='Tab.zápasov'!$M$2)," ","čaká"))))</f>
        <v> </v>
      </c>
      <c r="E10" s="58" t="str">
        <f>'Pom.tab.úč.'!C17</f>
        <v>w.o.</v>
      </c>
      <c r="F10" s="62" t="str">
        <f>'Pom.tab.úč.'!C18</f>
        <v>w.o.</v>
      </c>
      <c r="G10" s="59">
        <f t="shared" si="0"/>
        <v>0</v>
      </c>
      <c r="H10" s="59">
        <f t="shared" si="3"/>
        <v>0</v>
      </c>
      <c r="I10" s="226"/>
      <c r="J10" s="59" t="str">
        <f t="shared" si="1"/>
        <v>w.o.</v>
      </c>
      <c r="K10" s="62"/>
      <c r="L10" s="61" t="str">
        <f t="shared" si="2"/>
        <v>w.o.</v>
      </c>
      <c r="M10" s="38"/>
      <c r="N10" s="47" t="str">
        <f>IF(OR($G10+$H10=0,H10&lt;0)," ",IF(G10&lt;0,'Všeob.údaje'!$B$11,'Tab.zápasov'!G10))</f>
        <v> </v>
      </c>
      <c r="O10" s="47" t="str">
        <f>IF(OR($G10+$H10=0,G10&lt;0)," ",IF(H10&lt;0,'Všeob.údaje'!$B$11,'Tab.zápasov'!H10))</f>
        <v> </v>
      </c>
      <c r="P10" s="47" t="str">
        <f t="shared" si="4"/>
        <v>A0</v>
      </c>
      <c r="Q10" s="47">
        <f t="shared" si="5"/>
        <v>8</v>
      </c>
      <c r="R10" s="49">
        <v>1</v>
      </c>
      <c r="S10" s="50">
        <v>9</v>
      </c>
      <c r="T10" s="51">
        <v>5</v>
      </c>
      <c r="U10" s="52">
        <v>7</v>
      </c>
      <c r="V10" s="8"/>
    </row>
    <row r="11" spans="1:22" ht="12.75">
      <c r="A11" s="53"/>
      <c r="B11" s="240">
        <f t="shared" si="6"/>
        <v>5</v>
      </c>
      <c r="C11" s="54"/>
      <c r="D11" s="55" t="str">
        <f>IF(OR(E11="",F11="")," ",IF(G11+H11&lt;&gt;0,"hotový",IF(AND(C11&lt;&gt;"",C11&lt;&gt;0),"hrá sa",IF(OR(E11='Tab.zápasov'!$M$2,'Tab.zápasov'!F11='Tab.zápasov'!$M$2)," ","čaká"))))</f>
        <v> </v>
      </c>
      <c r="E11" s="58" t="str">
        <f>'Pom.tab.úč.'!C19</f>
        <v>w.o.</v>
      </c>
      <c r="F11" s="62" t="str">
        <f>'Pom.tab.úč.'!C20</f>
        <v>w.o.</v>
      </c>
      <c r="G11" s="59">
        <f t="shared" si="0"/>
        <v>0</v>
      </c>
      <c r="H11" s="59">
        <f t="shared" si="3"/>
        <v>0</v>
      </c>
      <c r="I11" s="226"/>
      <c r="J11" s="59" t="str">
        <f t="shared" si="1"/>
        <v>w.o.</v>
      </c>
      <c r="K11" s="62"/>
      <c r="L11" s="61" t="str">
        <f t="shared" si="2"/>
        <v>w.o.</v>
      </c>
      <c r="M11" s="38"/>
      <c r="N11" s="47" t="str">
        <f>IF(OR($G11+$H11=0,H11&lt;0)," ",IF(G11&lt;0,'Všeob.údaje'!$B$11,'Tab.zápasov'!G11))</f>
        <v> </v>
      </c>
      <c r="O11" s="47" t="str">
        <f>IF(OR($G11+$H11=0,G11&lt;0)," ",IF(H11&lt;0,'Všeob.údaje'!$B$11,'Tab.zápasov'!H11))</f>
        <v> </v>
      </c>
      <c r="P11" s="47" t="str">
        <f t="shared" si="4"/>
        <v>A0</v>
      </c>
      <c r="Q11" s="47">
        <f t="shared" si="5"/>
        <v>9</v>
      </c>
      <c r="R11" s="49">
        <v>1</v>
      </c>
      <c r="S11" s="50">
        <v>10</v>
      </c>
      <c r="T11" s="51">
        <v>2</v>
      </c>
      <c r="U11" s="52">
        <v>7</v>
      </c>
      <c r="V11" s="8"/>
    </row>
    <row r="12" spans="1:22" ht="12.75">
      <c r="A12" s="53"/>
      <c r="B12" s="240">
        <f t="shared" si="6"/>
        <v>5</v>
      </c>
      <c r="C12" s="54"/>
      <c r="D12" s="55" t="str">
        <f>IF(OR(E12="",F12="")," ",IF(G12+H12&lt;&gt;0,"hotový",IF(AND(C12&lt;&gt;"",C12&lt;&gt;0),"hrá sa",IF(OR(E12='Tab.zápasov'!$M$2,'Tab.zápasov'!F12='Tab.zápasov'!$M$2)," ","čaká"))))</f>
        <v> </v>
      </c>
      <c r="E12" s="58" t="str">
        <f>'Pom.tab.úč.'!C21</f>
        <v>w.o.</v>
      </c>
      <c r="F12" s="62" t="str">
        <f>'Pom.tab.úč.'!C22</f>
        <v>w.o.</v>
      </c>
      <c r="G12" s="59">
        <f t="shared" si="0"/>
        <v>0</v>
      </c>
      <c r="H12" s="59">
        <f t="shared" si="3"/>
        <v>0</v>
      </c>
      <c r="I12" s="226"/>
      <c r="J12" s="59" t="str">
        <f t="shared" si="1"/>
        <v>w.o.</v>
      </c>
      <c r="K12" s="62"/>
      <c r="L12" s="61" t="str">
        <f t="shared" si="2"/>
        <v>w.o.</v>
      </c>
      <c r="M12" s="38"/>
      <c r="N12" s="47" t="str">
        <f>IF(OR($G12+$H12=0,H12&lt;0)," ",IF(G12&lt;0,'Všeob.údaje'!$B$11,'Tab.zápasov'!G12))</f>
        <v> </v>
      </c>
      <c r="O12" s="47" t="str">
        <f>IF(OR($G12+$H12=0,G12&lt;0)," ",IF(H12&lt;0,'Všeob.údaje'!$B$11,'Tab.zápasov'!H12))</f>
        <v> </v>
      </c>
      <c r="P12" s="47" t="str">
        <f t="shared" si="4"/>
        <v>A0</v>
      </c>
      <c r="Q12" s="47">
        <f t="shared" si="5"/>
        <v>10</v>
      </c>
      <c r="R12" s="49">
        <v>1</v>
      </c>
      <c r="S12" s="50">
        <v>11</v>
      </c>
      <c r="T12" s="51">
        <v>7</v>
      </c>
      <c r="U12" s="52">
        <v>6</v>
      </c>
      <c r="V12" s="8"/>
    </row>
    <row r="13" spans="1:22" ht="12.75">
      <c r="A13" s="53"/>
      <c r="B13" s="240">
        <f t="shared" si="6"/>
        <v>5</v>
      </c>
      <c r="C13" s="54"/>
      <c r="D13" s="55" t="str">
        <f>IF(OR(E13="",F13="")," ",IF(G13+H13&lt;&gt;0,"hotový",IF(AND(C13&lt;&gt;"",C13&lt;&gt;0),"hrá sa",IF(OR(E13='Tab.zápasov'!$M$2,'Tab.zápasov'!F13='Tab.zápasov'!$M$2)," ","čaká"))))</f>
        <v> </v>
      </c>
      <c r="E13" s="58" t="str">
        <f>'Pom.tab.úč.'!C23</f>
        <v>w.o.</v>
      </c>
      <c r="F13" s="62" t="str">
        <f>'Pom.tab.úč.'!C24</f>
        <v>w.o.</v>
      </c>
      <c r="G13" s="59">
        <f t="shared" si="0"/>
        <v>0</v>
      </c>
      <c r="H13" s="59">
        <f t="shared" si="3"/>
        <v>0</v>
      </c>
      <c r="I13" s="226"/>
      <c r="J13" s="59" t="str">
        <f t="shared" si="1"/>
        <v>w.o.</v>
      </c>
      <c r="K13" s="62"/>
      <c r="L13" s="61" t="str">
        <f t="shared" si="2"/>
        <v>w.o.</v>
      </c>
      <c r="M13" s="38"/>
      <c r="N13" s="47" t="str">
        <f>IF(OR($G13+$H13=0,H13&lt;0)," ",IF(G13&lt;0,'Všeob.údaje'!$B$11,'Tab.zápasov'!G13))</f>
        <v> </v>
      </c>
      <c r="O13" s="47" t="str">
        <f>IF(OR($G13+$H13=0,G13&lt;0)," ",IF(H13&lt;0,'Všeob.údaje'!$B$11,'Tab.zápasov'!H13))</f>
        <v> </v>
      </c>
      <c r="P13" s="47" t="str">
        <f t="shared" si="4"/>
        <v>A0</v>
      </c>
      <c r="Q13" s="47">
        <f t="shared" si="5"/>
        <v>11</v>
      </c>
      <c r="R13" s="49">
        <v>1</v>
      </c>
      <c r="S13" s="50">
        <v>12</v>
      </c>
      <c r="T13" s="51">
        <v>1</v>
      </c>
      <c r="U13" s="52">
        <v>7</v>
      </c>
      <c r="V13" s="8"/>
    </row>
    <row r="14" spans="1:22" ht="12.75">
      <c r="A14" s="53"/>
      <c r="B14" s="240">
        <f t="shared" si="6"/>
        <v>5</v>
      </c>
      <c r="C14" s="54"/>
      <c r="D14" s="55" t="str">
        <f>IF(OR(E14="",F14="")," ",IF(G14+H14&lt;&gt;0,"hotový",IF(AND(C14&lt;&gt;"",C14&lt;&gt;0),"hrá sa",IF(OR(E14='Tab.zápasov'!$M$2,'Tab.zápasov'!F14='Tab.zápasov'!$M$2)," ","čaká"))))</f>
        <v> </v>
      </c>
      <c r="E14" s="58" t="str">
        <f>'Pom.tab.úč.'!C25</f>
        <v>w.o.</v>
      </c>
      <c r="F14" s="62" t="str">
        <f>'Pom.tab.úč.'!C26</f>
        <v>w.o.</v>
      </c>
      <c r="G14" s="59">
        <f t="shared" si="0"/>
        <v>0</v>
      </c>
      <c r="H14" s="59">
        <f t="shared" si="3"/>
        <v>0</v>
      </c>
      <c r="I14" s="226"/>
      <c r="J14" s="59" t="str">
        <f t="shared" si="1"/>
        <v>w.o.</v>
      </c>
      <c r="K14" s="62"/>
      <c r="L14" s="61" t="str">
        <f t="shared" si="2"/>
        <v>w.o.</v>
      </c>
      <c r="M14" s="38"/>
      <c r="N14" s="47" t="str">
        <f>IF(OR($G14+$H14=0,H14&lt;0)," ",IF(G14&lt;0,'Všeob.údaje'!$B$11,'Tab.zápasov'!G14))</f>
        <v> </v>
      </c>
      <c r="O14" s="47" t="str">
        <f>IF(OR($G14+$H14=0,G14&lt;0)," ",IF(H14&lt;0,'Všeob.údaje'!$B$11,'Tab.zápasov'!H14))</f>
        <v> </v>
      </c>
      <c r="P14" s="47" t="str">
        <f t="shared" si="4"/>
        <v>A0</v>
      </c>
      <c r="Q14" s="47">
        <f t="shared" si="5"/>
        <v>12</v>
      </c>
      <c r="R14" s="49">
        <v>1</v>
      </c>
      <c r="S14" s="50">
        <v>13</v>
      </c>
      <c r="T14" s="51">
        <v>0</v>
      </c>
      <c r="U14" s="52">
        <v>7</v>
      </c>
      <c r="V14" s="8"/>
    </row>
    <row r="15" spans="1:22" ht="12.75">
      <c r="A15" s="53"/>
      <c r="B15" s="240">
        <f t="shared" si="6"/>
        <v>5</v>
      </c>
      <c r="C15" s="54"/>
      <c r="D15" s="55" t="str">
        <f>IF(OR(E15="",F15="")," ",IF(G15+H15&lt;&gt;0,"hotový",IF(AND(C15&lt;&gt;"",C15&lt;&gt;0),"hrá sa",IF(OR(E15='Tab.zápasov'!$M$2,'Tab.zápasov'!F15='Tab.zápasov'!$M$2)," ","čaká"))))</f>
        <v> </v>
      </c>
      <c r="E15" s="58" t="str">
        <f>'Pom.tab.úč.'!C27</f>
        <v>w.o.</v>
      </c>
      <c r="F15" s="62" t="str">
        <f>'Pom.tab.úč.'!C28</f>
        <v>w.o.</v>
      </c>
      <c r="G15" s="59">
        <f t="shared" si="0"/>
        <v>0</v>
      </c>
      <c r="H15" s="59">
        <f t="shared" si="3"/>
        <v>0</v>
      </c>
      <c r="I15" s="226"/>
      <c r="J15" s="59" t="str">
        <f t="shared" si="1"/>
        <v>w.o.</v>
      </c>
      <c r="K15" s="62"/>
      <c r="L15" s="61" t="str">
        <f t="shared" si="2"/>
        <v>w.o.</v>
      </c>
      <c r="M15" s="38"/>
      <c r="N15" s="47" t="str">
        <f>IF(OR($G15+$H15=0,H15&lt;0)," ",IF(G15&lt;0,'Všeob.údaje'!$B$11,'Tab.zápasov'!G15))</f>
        <v> </v>
      </c>
      <c r="O15" s="47" t="str">
        <f>IF(OR($G15+$H15=0,G15&lt;0)," ",IF(H15&lt;0,'Všeob.údaje'!$B$11,'Tab.zápasov'!H15))</f>
        <v> </v>
      </c>
      <c r="P15" s="47" t="str">
        <f t="shared" si="4"/>
        <v>A0</v>
      </c>
      <c r="Q15" s="47">
        <f t="shared" si="5"/>
        <v>13</v>
      </c>
      <c r="R15" s="49">
        <v>1</v>
      </c>
      <c r="S15" s="50">
        <v>14</v>
      </c>
      <c r="T15" s="51">
        <v>7</v>
      </c>
      <c r="U15" s="52">
        <v>2</v>
      </c>
      <c r="V15" s="8"/>
    </row>
    <row r="16" spans="1:22" ht="12.75">
      <c r="A16" s="53"/>
      <c r="B16" s="240">
        <f t="shared" si="6"/>
        <v>5</v>
      </c>
      <c r="C16" s="54"/>
      <c r="D16" s="55" t="str">
        <f>IF(OR(E16="",F16="")," ",IF(G16+H16&lt;&gt;0,"hotový",IF(AND(C16&lt;&gt;"",C16&lt;&gt;0),"hrá sa",IF(OR(E16='Tab.zápasov'!$M$2,'Tab.zápasov'!F16='Tab.zápasov'!$M$2)," ","čaká"))))</f>
        <v> </v>
      </c>
      <c r="E16" s="58" t="str">
        <f>'Pom.tab.úč.'!C29</f>
        <v>w.o.</v>
      </c>
      <c r="F16" s="62" t="str">
        <f>'Pom.tab.úč.'!C30</f>
        <v>w.o.</v>
      </c>
      <c r="G16" s="59">
        <f t="shared" si="0"/>
        <v>0</v>
      </c>
      <c r="H16" s="59">
        <f t="shared" si="3"/>
        <v>0</v>
      </c>
      <c r="I16" s="226"/>
      <c r="J16" s="59" t="str">
        <f t="shared" si="1"/>
        <v>w.o.</v>
      </c>
      <c r="K16" s="62"/>
      <c r="L16" s="61" t="str">
        <f t="shared" si="2"/>
        <v>w.o.</v>
      </c>
      <c r="M16" s="38"/>
      <c r="N16" s="47" t="str">
        <f>IF(OR($G16+$H16=0,H16&lt;0)," ",IF(G16&lt;0,'Všeob.údaje'!$B$11,'Tab.zápasov'!G16))</f>
        <v> </v>
      </c>
      <c r="O16" s="47" t="str">
        <f>IF(OR($G16+$H16=0,G16&lt;0)," ",IF(H16&lt;0,'Všeob.údaje'!$B$11,'Tab.zápasov'!H16))</f>
        <v> </v>
      </c>
      <c r="P16" s="47" t="str">
        <f t="shared" si="4"/>
        <v>A0</v>
      </c>
      <c r="Q16" s="47">
        <f t="shared" si="5"/>
        <v>14</v>
      </c>
      <c r="R16" s="49">
        <v>1</v>
      </c>
      <c r="S16" s="50">
        <v>15</v>
      </c>
      <c r="T16" s="51">
        <v>4</v>
      </c>
      <c r="U16" s="52">
        <v>7</v>
      </c>
      <c r="V16" s="8"/>
    </row>
    <row r="17" spans="1:22" ht="12.75">
      <c r="A17" s="53"/>
      <c r="B17" s="240">
        <f t="shared" si="6"/>
        <v>5</v>
      </c>
      <c r="C17" s="54"/>
      <c r="D17" s="55" t="str">
        <f>IF(OR(E17="",F17="")," ",IF(G17+H17&lt;&gt;0,"hotový",IF(AND(C17&lt;&gt;"",C17&lt;&gt;0),"hrá sa",IF(OR(E17='Tab.zápasov'!$M$2,'Tab.zápasov'!F17='Tab.zápasov'!$M$2)," ","čaká"))))</f>
        <v> </v>
      </c>
      <c r="E17" s="58" t="str">
        <f>'Pom.tab.úč.'!C31</f>
        <v>w.o.</v>
      </c>
      <c r="F17" s="62" t="str">
        <f>'Pom.tab.úč.'!C32</f>
        <v>w.o.</v>
      </c>
      <c r="G17" s="59">
        <f t="shared" si="0"/>
        <v>0</v>
      </c>
      <c r="H17" s="59">
        <f t="shared" si="3"/>
        <v>0</v>
      </c>
      <c r="I17" s="226"/>
      <c r="J17" s="59" t="str">
        <f t="shared" si="1"/>
        <v>w.o.</v>
      </c>
      <c r="K17" s="62"/>
      <c r="L17" s="61" t="str">
        <f t="shared" si="2"/>
        <v>w.o.</v>
      </c>
      <c r="M17" s="38"/>
      <c r="N17" s="47" t="str">
        <f>IF(OR($G17+$H17=0,H17&lt;0)," ",IF(G17&lt;0,'Všeob.údaje'!$B$11,'Tab.zápasov'!G17))</f>
        <v> </v>
      </c>
      <c r="O17" s="47" t="str">
        <f>IF(OR($G17+$H17=0,G17&lt;0)," ",IF(H17&lt;0,'Všeob.údaje'!$B$11,'Tab.zápasov'!H17))</f>
        <v> </v>
      </c>
      <c r="P17" s="47" t="str">
        <f t="shared" si="4"/>
        <v>A0</v>
      </c>
      <c r="Q17" s="47">
        <f t="shared" si="5"/>
        <v>15</v>
      </c>
      <c r="R17" s="49">
        <v>1</v>
      </c>
      <c r="S17" s="50">
        <v>16</v>
      </c>
      <c r="T17" s="51">
        <v>7</v>
      </c>
      <c r="U17" s="52">
        <v>2</v>
      </c>
      <c r="V17" s="8"/>
    </row>
    <row r="18" spans="1:22" ht="12.75">
      <c r="A18" s="53"/>
      <c r="B18" s="240">
        <f t="shared" si="6"/>
        <v>5</v>
      </c>
      <c r="C18" s="54"/>
      <c r="D18" s="55" t="str">
        <f>IF(OR(E18="",F18="")," ",IF(G18+H18&lt;&gt;0,"hotový",IF(AND(C18&lt;&gt;"",C18&lt;&gt;0),"hrá sa",IF(OR(E18='Tab.zápasov'!$M$2,'Tab.zápasov'!F18='Tab.zápasov'!$M$2)," ","čaká"))))</f>
        <v> </v>
      </c>
      <c r="E18" s="58" t="str">
        <f>'Pom.tab.úč.'!C33</f>
        <v>w.o.</v>
      </c>
      <c r="F18" s="62" t="str">
        <f>'Pom.tab.úč.'!C34</f>
        <v>w.o.</v>
      </c>
      <c r="G18" s="59">
        <f t="shared" si="0"/>
        <v>0</v>
      </c>
      <c r="H18" s="59">
        <f t="shared" si="3"/>
        <v>0</v>
      </c>
      <c r="I18" s="226"/>
      <c r="J18" s="59" t="str">
        <f t="shared" si="1"/>
        <v>w.o.</v>
      </c>
      <c r="K18" s="62"/>
      <c r="L18" s="61" t="str">
        <f t="shared" si="2"/>
        <v>w.o.</v>
      </c>
      <c r="M18" s="38"/>
      <c r="N18" s="47" t="str">
        <f>IF(OR($G18+$H18=0,H18&lt;0)," ",IF(G18&lt;0,'Všeob.údaje'!$B$11,'Tab.zápasov'!G18))</f>
        <v> </v>
      </c>
      <c r="O18" s="47" t="str">
        <f>IF(OR($G18+$H18=0,G18&lt;0)," ",IF(H18&lt;0,'Všeob.údaje'!$B$11,'Tab.zápasov'!H18))</f>
        <v> </v>
      </c>
      <c r="P18" s="47" t="str">
        <f t="shared" si="4"/>
        <v>A0</v>
      </c>
      <c r="Q18" s="47">
        <f t="shared" si="5"/>
        <v>16</v>
      </c>
      <c r="R18" s="49">
        <v>1</v>
      </c>
      <c r="S18" s="50">
        <v>17</v>
      </c>
      <c r="T18" s="51">
        <v>7</v>
      </c>
      <c r="U18" s="52">
        <v>6</v>
      </c>
      <c r="V18" s="8"/>
    </row>
    <row r="19" spans="1:22" ht="12.75">
      <c r="A19" s="53" t="s">
        <v>11</v>
      </c>
      <c r="B19" s="241">
        <f>Pavúk!Y5</f>
        <v>5</v>
      </c>
      <c r="C19" s="54"/>
      <c r="D19" s="55" t="str">
        <f>IF(OR(E19="",F19="")," ",IF(G19+H19&lt;&gt;0,"hotový",IF(AND(C19&lt;&gt;"",C19&lt;&gt;0),"hrá sa",IF(OR(E19='Tab.zápasov'!$M$2,'Tab.zápasov'!F19='Tab.zápasov'!$M$2)," ","čaká"))))</f>
        <v> </v>
      </c>
      <c r="E19" s="58" t="str">
        <f>J3</f>
        <v>w.o.</v>
      </c>
      <c r="F19" s="62" t="str">
        <f>J4</f>
        <v>w.o.</v>
      </c>
      <c r="G19" s="59">
        <f t="shared" si="0"/>
        <v>0</v>
      </c>
      <c r="H19" s="59">
        <f t="shared" si="3"/>
        <v>0</v>
      </c>
      <c r="I19" s="226"/>
      <c r="J19" s="59" t="str">
        <f aca="true" t="shared" si="7" ref="J19:J34">IF($F19=$M$2,$E19,IF($E19=$M$2,$F19,IF($G19&gt;$H19,$E19,IF($G19&lt;$H19,$F19,""))))</f>
        <v>w.o.</v>
      </c>
      <c r="K19" s="62"/>
      <c r="L19" s="61" t="str">
        <f aca="true" t="shared" si="8" ref="L19:L34">IF($F19=$M$2,$F19,IF($E19=$M$2,$E19,IF($G19&gt;$H19,$F19,IF($G19&lt;$H19,$E19,""))))</f>
        <v>w.o.</v>
      </c>
      <c r="M19" s="38"/>
      <c r="N19" s="47" t="str">
        <f>IF(OR($G19+$H19=0,H19&lt;0)," ",IF(G19&lt;0,'Všeob.údaje'!$B$11,'Tab.zápasov'!G19))</f>
        <v> </v>
      </c>
      <c r="O19" s="47" t="str">
        <f>IF(OR($G19+$H19=0,G19&lt;0)," ",IF(H19&lt;0,'Všeob.údaje'!$B$11,'Tab.zápasov'!H19))</f>
        <v> </v>
      </c>
      <c r="P19" s="47" t="str">
        <f>IF(A19=0,#REF!,A19)</f>
        <v>A1</v>
      </c>
      <c r="Q19" s="47">
        <f t="shared" si="5"/>
        <v>1</v>
      </c>
      <c r="R19" s="49">
        <v>2</v>
      </c>
      <c r="S19" s="50">
        <v>3</v>
      </c>
      <c r="T19" s="51">
        <v>11</v>
      </c>
      <c r="U19" s="52"/>
      <c r="V19" s="8"/>
    </row>
    <row r="20" spans="1:22" ht="12.75">
      <c r="A20" s="53"/>
      <c r="B20" s="240">
        <f>B19</f>
        <v>5</v>
      </c>
      <c r="C20" s="54"/>
      <c r="D20" s="55" t="str">
        <f>IF(OR(E20="",F20="")," ",IF(G20+H20&lt;&gt;0,"hotový",IF(AND(C20&lt;&gt;"",C20&lt;&gt;0),"hrá sa",IF(OR(E20='Tab.zápasov'!$M$2,'Tab.zápasov'!F20='Tab.zápasov'!$M$2)," ","čaká"))))</f>
        <v> </v>
      </c>
      <c r="E20" s="58" t="str">
        <f>J5</f>
        <v>w.o.</v>
      </c>
      <c r="F20" s="62" t="str">
        <f>J6</f>
        <v>w.o.</v>
      </c>
      <c r="G20" s="59">
        <f t="shared" si="0"/>
        <v>0</v>
      </c>
      <c r="H20" s="59">
        <f t="shared" si="3"/>
        <v>0</v>
      </c>
      <c r="I20" s="226"/>
      <c r="J20" s="59" t="str">
        <f t="shared" si="7"/>
        <v>w.o.</v>
      </c>
      <c r="K20" s="62"/>
      <c r="L20" s="61" t="str">
        <f t="shared" si="8"/>
        <v>w.o.</v>
      </c>
      <c r="M20" s="38"/>
      <c r="N20" s="47" t="str">
        <f>IF(OR($G20+$H20=0,H20&lt;0)," ",IF(G20&lt;0,'Všeob.údaje'!$B$11,'Tab.zápasov'!G20))</f>
        <v> </v>
      </c>
      <c r="O20" s="47" t="str">
        <f>IF(OR($G20+$H20=0,G20&lt;0)," ",IF(H20&lt;0,'Všeob.údaje'!$B$11,'Tab.zápasov'!H20))</f>
        <v> </v>
      </c>
      <c r="P20" s="47" t="str">
        <f t="shared" si="4"/>
        <v>A1</v>
      </c>
      <c r="Q20" s="47">
        <f t="shared" si="5"/>
        <v>2</v>
      </c>
      <c r="R20" s="49">
        <v>2</v>
      </c>
      <c r="S20" s="50">
        <v>4</v>
      </c>
      <c r="T20" s="51"/>
      <c r="U20" s="52"/>
      <c r="V20" s="8"/>
    </row>
    <row r="21" spans="1:22" ht="12.75">
      <c r="A21" s="53"/>
      <c r="B21" s="240">
        <f aca="true" t="shared" si="9" ref="B21:B26">B20</f>
        <v>5</v>
      </c>
      <c r="C21" s="54"/>
      <c r="D21" s="55" t="str">
        <f>IF(OR(E21="",F21="")," ",IF(G21+H21&lt;&gt;0,"hotový",IF(AND(C21&lt;&gt;"",C21&lt;&gt;0),"hrá sa",IF(OR(E21='Tab.zápasov'!$M$2,'Tab.zápasov'!F21='Tab.zápasov'!$M$2)," ","čaká"))))</f>
        <v> </v>
      </c>
      <c r="E21" s="58" t="str">
        <f>J7</f>
        <v>w.o.</v>
      </c>
      <c r="F21" s="62" t="str">
        <f>J8</f>
        <v>w.o.</v>
      </c>
      <c r="G21" s="59">
        <f t="shared" si="0"/>
        <v>0</v>
      </c>
      <c r="H21" s="59">
        <f t="shared" si="3"/>
        <v>0</v>
      </c>
      <c r="I21" s="226"/>
      <c r="J21" s="59" t="str">
        <f t="shared" si="7"/>
        <v>w.o.</v>
      </c>
      <c r="K21" s="62"/>
      <c r="L21" s="61" t="str">
        <f t="shared" si="8"/>
        <v>w.o.</v>
      </c>
      <c r="M21" s="38"/>
      <c r="N21" s="47" t="str">
        <f>IF(OR($G21+$H21=0,H21&lt;0)," ",IF(G21&lt;0,'Všeob.údaje'!$B$11,'Tab.zápasov'!G21))</f>
        <v> </v>
      </c>
      <c r="O21" s="47" t="str">
        <f>IF(OR($G21+$H21=0,G21&lt;0)," ",IF(H21&lt;0,'Všeob.údaje'!$B$11,'Tab.zápasov'!H21))</f>
        <v> </v>
      </c>
      <c r="P21" s="47" t="str">
        <f t="shared" si="4"/>
        <v>A1</v>
      </c>
      <c r="Q21" s="47">
        <f t="shared" si="5"/>
        <v>3</v>
      </c>
      <c r="R21" s="49">
        <v>2</v>
      </c>
      <c r="S21" s="50">
        <v>5</v>
      </c>
      <c r="T21" s="51"/>
      <c r="U21" s="52"/>
      <c r="V21" s="8"/>
    </row>
    <row r="22" spans="1:22" ht="12.75">
      <c r="A22" s="53"/>
      <c r="B22" s="240">
        <f t="shared" si="9"/>
        <v>5</v>
      </c>
      <c r="C22" s="54"/>
      <c r="D22" s="55" t="str">
        <f>IF(OR(E22="",F22="")," ",IF(G22+H22&lt;&gt;0,"hotový",IF(AND(C22&lt;&gt;"",C22&lt;&gt;0),"hrá sa",IF(OR(E22='Tab.zápasov'!$M$2,'Tab.zápasov'!F22='Tab.zápasov'!$M$2)," ","čaká"))))</f>
        <v> </v>
      </c>
      <c r="E22" s="58" t="str">
        <f>J9</f>
        <v>w.o.</v>
      </c>
      <c r="F22" s="62" t="str">
        <f>J10</f>
        <v>w.o.</v>
      </c>
      <c r="G22" s="59">
        <f t="shared" si="0"/>
        <v>0</v>
      </c>
      <c r="H22" s="59">
        <f t="shared" si="3"/>
        <v>0</v>
      </c>
      <c r="I22" s="226"/>
      <c r="J22" s="59" t="str">
        <f t="shared" si="7"/>
        <v>w.o.</v>
      </c>
      <c r="K22" s="62"/>
      <c r="L22" s="61" t="str">
        <f t="shared" si="8"/>
        <v>w.o.</v>
      </c>
      <c r="M22" s="38"/>
      <c r="N22" s="47" t="str">
        <f>IF(OR($G22+$H22=0,H22&lt;0)," ",IF(G22&lt;0,'Všeob.údaje'!$B$11,'Tab.zápasov'!G22))</f>
        <v> </v>
      </c>
      <c r="O22" s="47" t="str">
        <f>IF(OR($G22+$H22=0,G22&lt;0)," ",IF(H22&lt;0,'Všeob.údaje'!$B$11,'Tab.zápasov'!H22))</f>
        <v> </v>
      </c>
      <c r="P22" s="47" t="str">
        <f t="shared" si="4"/>
        <v>A1</v>
      </c>
      <c r="Q22" s="47">
        <f t="shared" si="5"/>
        <v>4</v>
      </c>
      <c r="R22" s="49">
        <v>2</v>
      </c>
      <c r="S22" s="50">
        <v>6</v>
      </c>
      <c r="T22" s="51"/>
      <c r="U22" s="52"/>
      <c r="V22" s="8"/>
    </row>
    <row r="23" spans="1:22" ht="12.75">
      <c r="A23" s="53"/>
      <c r="B23" s="240">
        <f t="shared" si="9"/>
        <v>5</v>
      </c>
      <c r="C23" s="54"/>
      <c r="D23" s="55" t="str">
        <f>IF(OR(E23="",F23="")," ",IF(G23+H23&lt;&gt;0,"hotový",IF(AND(C23&lt;&gt;"",C23&lt;&gt;0),"hrá sa",IF(OR(E23='Tab.zápasov'!$M$2,'Tab.zápasov'!F23='Tab.zápasov'!$M$2)," ","čaká"))))</f>
        <v> </v>
      </c>
      <c r="E23" s="58" t="str">
        <f>J11</f>
        <v>w.o.</v>
      </c>
      <c r="F23" s="62" t="str">
        <f>J12</f>
        <v>w.o.</v>
      </c>
      <c r="G23" s="59">
        <f t="shared" si="0"/>
        <v>0</v>
      </c>
      <c r="H23" s="59">
        <f t="shared" si="3"/>
        <v>0</v>
      </c>
      <c r="I23" s="226"/>
      <c r="J23" s="59" t="str">
        <f t="shared" si="7"/>
        <v>w.o.</v>
      </c>
      <c r="K23" s="62"/>
      <c r="L23" s="61" t="str">
        <f t="shared" si="8"/>
        <v>w.o.</v>
      </c>
      <c r="M23" s="38"/>
      <c r="N23" s="47" t="str">
        <f>IF(OR($G23+$H23=0,H23&lt;0)," ",IF(G23&lt;0,'Všeob.údaje'!$B$11,'Tab.zápasov'!G23))</f>
        <v> </v>
      </c>
      <c r="O23" s="47" t="str">
        <f>IF(OR($G23+$H23=0,G23&lt;0)," ",IF(H23&lt;0,'Všeob.údaje'!$B$11,'Tab.zápasov'!H23))</f>
        <v> </v>
      </c>
      <c r="P23" s="47" t="str">
        <f t="shared" si="4"/>
        <v>A1</v>
      </c>
      <c r="Q23" s="47">
        <f t="shared" si="5"/>
        <v>5</v>
      </c>
      <c r="R23" s="49">
        <v>2</v>
      </c>
      <c r="S23" s="50">
        <v>7</v>
      </c>
      <c r="T23" s="51"/>
      <c r="U23" s="52"/>
      <c r="V23" s="8"/>
    </row>
    <row r="24" spans="1:22" ht="12.75">
      <c r="A24" s="53"/>
      <c r="B24" s="240">
        <f t="shared" si="9"/>
        <v>5</v>
      </c>
      <c r="C24" s="54"/>
      <c r="D24" s="55" t="str">
        <f>IF(OR(E24="",F24="")," ",IF(G24+H24&lt;&gt;0,"hotový",IF(AND(C24&lt;&gt;"",C24&lt;&gt;0),"hrá sa",IF(OR(E24='Tab.zápasov'!$M$2,'Tab.zápasov'!F24='Tab.zápasov'!$M$2)," ","čaká"))))</f>
        <v> </v>
      </c>
      <c r="E24" s="58" t="str">
        <f>J13</f>
        <v>w.o.</v>
      </c>
      <c r="F24" s="62" t="str">
        <f>J14</f>
        <v>w.o.</v>
      </c>
      <c r="G24" s="59">
        <f t="shared" si="0"/>
        <v>0</v>
      </c>
      <c r="H24" s="59">
        <f t="shared" si="3"/>
        <v>0</v>
      </c>
      <c r="I24" s="226"/>
      <c r="J24" s="59" t="str">
        <f t="shared" si="7"/>
        <v>w.o.</v>
      </c>
      <c r="K24" s="62"/>
      <c r="L24" s="61" t="str">
        <f t="shared" si="8"/>
        <v>w.o.</v>
      </c>
      <c r="M24" s="38"/>
      <c r="N24" s="47" t="str">
        <f>IF(OR($G24+$H24=0,H24&lt;0)," ",IF(G24&lt;0,'Všeob.údaje'!$B$11,'Tab.zápasov'!G24))</f>
        <v> </v>
      </c>
      <c r="O24" s="47" t="str">
        <f>IF(OR($G24+$H24=0,G24&lt;0)," ",IF(H24&lt;0,'Všeob.údaje'!$B$11,'Tab.zápasov'!H24))</f>
        <v> </v>
      </c>
      <c r="P24" s="47" t="str">
        <f t="shared" si="4"/>
        <v>A1</v>
      </c>
      <c r="Q24" s="47">
        <f t="shared" si="5"/>
        <v>6</v>
      </c>
      <c r="R24" s="49">
        <v>2</v>
      </c>
      <c r="S24" s="50">
        <v>8</v>
      </c>
      <c r="T24" s="51"/>
      <c r="U24" s="52"/>
      <c r="V24" s="8"/>
    </row>
    <row r="25" spans="1:22" ht="12.75">
      <c r="A25" s="53"/>
      <c r="B25" s="240">
        <f t="shared" si="9"/>
        <v>5</v>
      </c>
      <c r="C25" s="54"/>
      <c r="D25" s="55" t="str">
        <f>IF(OR(E25="",F25="")," ",IF(G25+H25&lt;&gt;0,"hotový",IF(AND(C25&lt;&gt;"",C25&lt;&gt;0),"hrá sa",IF(OR(E25='Tab.zápasov'!$M$2,'Tab.zápasov'!F25='Tab.zápasov'!$M$2)," ","čaká"))))</f>
        <v> </v>
      </c>
      <c r="E25" s="58" t="str">
        <f>J15</f>
        <v>w.o.</v>
      </c>
      <c r="F25" s="62" t="str">
        <f>J16</f>
        <v>w.o.</v>
      </c>
      <c r="G25" s="59">
        <f t="shared" si="0"/>
        <v>0</v>
      </c>
      <c r="H25" s="59">
        <f t="shared" si="3"/>
        <v>0</v>
      </c>
      <c r="I25" s="226"/>
      <c r="J25" s="59" t="str">
        <f t="shared" si="7"/>
        <v>w.o.</v>
      </c>
      <c r="K25" s="63"/>
      <c r="L25" s="61" t="str">
        <f t="shared" si="8"/>
        <v>w.o.</v>
      </c>
      <c r="M25" s="38"/>
      <c r="N25" s="47" t="str">
        <f>IF(OR($G25+$H25=0,H25&lt;0)," ",IF(G25&lt;0,'Všeob.údaje'!$B$11,'Tab.zápasov'!G25))</f>
        <v> </v>
      </c>
      <c r="O25" s="47" t="str">
        <f>IF(OR($G25+$H25=0,G25&lt;0)," ",IF(H25&lt;0,'Všeob.údaje'!$B$11,'Tab.zápasov'!H25))</f>
        <v> </v>
      </c>
      <c r="P25" s="47" t="str">
        <f t="shared" si="4"/>
        <v>A1</v>
      </c>
      <c r="Q25" s="47">
        <f t="shared" si="5"/>
        <v>7</v>
      </c>
      <c r="R25" s="49">
        <v>2</v>
      </c>
      <c r="S25" s="50">
        <v>9</v>
      </c>
      <c r="T25" s="51"/>
      <c r="U25" s="52"/>
      <c r="V25" s="8"/>
    </row>
    <row r="26" spans="1:22" ht="12.75">
      <c r="A26" s="53"/>
      <c r="B26" s="240">
        <f t="shared" si="9"/>
        <v>5</v>
      </c>
      <c r="C26" s="54"/>
      <c r="D26" s="55" t="str">
        <f>IF(OR(E26="",F26="")," ",IF(G26+H26&lt;&gt;0,"hotový",IF(AND(C26&lt;&gt;"",C26&lt;&gt;0),"hrá sa",IF(OR(E26='Tab.zápasov'!$M$2,'Tab.zápasov'!F26='Tab.zápasov'!$M$2)," ","čaká"))))</f>
        <v> </v>
      </c>
      <c r="E26" s="58" t="str">
        <f>J17</f>
        <v>w.o.</v>
      </c>
      <c r="F26" s="62" t="str">
        <f>J18</f>
        <v>w.o.</v>
      </c>
      <c r="G26" s="59">
        <f t="shared" si="0"/>
        <v>0</v>
      </c>
      <c r="H26" s="59">
        <f t="shared" si="3"/>
        <v>0</v>
      </c>
      <c r="I26" s="226"/>
      <c r="J26" s="64" t="str">
        <f t="shared" si="7"/>
        <v>w.o.</v>
      </c>
      <c r="K26" s="65"/>
      <c r="L26" s="66" t="str">
        <f t="shared" si="8"/>
        <v>w.o.</v>
      </c>
      <c r="M26" s="38"/>
      <c r="N26" s="47" t="str">
        <f>IF(OR($G26+$H26=0,H26&lt;0)," ",IF(G26&lt;0,'Všeob.údaje'!$B$11,'Tab.zápasov'!G26))</f>
        <v> </v>
      </c>
      <c r="O26" s="47" t="str">
        <f>IF(OR($G26+$H26=0,G26&lt;0)," ",IF(H26&lt;0,'Všeob.údaje'!$B$11,'Tab.zápasov'!H26))</f>
        <v> </v>
      </c>
      <c r="P26" s="47" t="str">
        <f t="shared" si="4"/>
        <v>A1</v>
      </c>
      <c r="Q26" s="47">
        <f t="shared" si="5"/>
        <v>8</v>
      </c>
      <c r="R26" s="49">
        <v>2</v>
      </c>
      <c r="S26" s="50">
        <v>10</v>
      </c>
      <c r="T26" s="51"/>
      <c r="U26" s="52"/>
      <c r="V26" s="8"/>
    </row>
    <row r="27" spans="1:22" ht="12.75">
      <c r="A27" s="53" t="s">
        <v>12</v>
      </c>
      <c r="B27" s="241">
        <f>Pavúk!P5</f>
        <v>4</v>
      </c>
      <c r="C27" s="54"/>
      <c r="D27" s="55" t="str">
        <f>IF(OR(E27="",F27="")," ",IF(G27+H27&lt;&gt;0,"hotový",IF(AND(C27&lt;&gt;"",C27&lt;&gt;0),"hrá sa",IF(OR(E27='Tab.zápasov'!$M$2,'Tab.zápasov'!F27='Tab.zápasov'!$M$2)," ","čaká"))))</f>
        <v> </v>
      </c>
      <c r="E27" s="58" t="str">
        <f>L3</f>
        <v>w.o.</v>
      </c>
      <c r="F27" s="62" t="str">
        <f>L4</f>
        <v>w.o.</v>
      </c>
      <c r="G27" s="59">
        <f t="shared" si="0"/>
        <v>0</v>
      </c>
      <c r="H27" s="59">
        <f t="shared" si="3"/>
        <v>0</v>
      </c>
      <c r="I27" s="226"/>
      <c r="J27" s="64" t="str">
        <f t="shared" si="7"/>
        <v>w.o.</v>
      </c>
      <c r="K27" s="65"/>
      <c r="L27" s="66" t="str">
        <f t="shared" si="8"/>
        <v>w.o.</v>
      </c>
      <c r="M27" s="38"/>
      <c r="N27" s="47" t="str">
        <f>IF(OR($G27+$H27=0,H27&lt;0)," ",IF(G27&lt;0,'Všeob.údaje'!$B$11,'Tab.zápasov'!G27))</f>
        <v> </v>
      </c>
      <c r="O27" s="47" t="str">
        <f>IF(OR($G27+$H27=0,G27&lt;0)," ",IF(H27&lt;0,'Všeob.údaje'!$B$11,'Tab.zápasov'!H27))</f>
        <v> </v>
      </c>
      <c r="P27" s="47" t="str">
        <f>IF(A27=0,#REF!,A27)</f>
        <v>B1a</v>
      </c>
      <c r="Q27" s="47">
        <f t="shared" si="5"/>
        <v>1</v>
      </c>
      <c r="R27" s="49">
        <v>20</v>
      </c>
      <c r="S27" s="50">
        <v>1</v>
      </c>
      <c r="T27" s="51"/>
      <c r="U27" s="52"/>
      <c r="V27" s="8"/>
    </row>
    <row r="28" spans="1:22" ht="12.75">
      <c r="A28" s="53"/>
      <c r="B28" s="240">
        <f>B27</f>
        <v>4</v>
      </c>
      <c r="C28" s="54"/>
      <c r="D28" s="55" t="str">
        <f>IF(OR(E28="",F28="")," ",IF(G28+H28&lt;&gt;0,"hotový",IF(AND(C28&lt;&gt;"",C28&lt;&gt;0),"hrá sa",IF(OR(E28='Tab.zápasov'!$M$2,'Tab.zápasov'!F28='Tab.zápasov'!$M$2)," ","čaká"))))</f>
        <v> </v>
      </c>
      <c r="E28" s="58" t="str">
        <f>L5</f>
        <v>w.o.</v>
      </c>
      <c r="F28" s="62" t="str">
        <f>L6</f>
        <v>w.o.</v>
      </c>
      <c r="G28" s="59">
        <f t="shared" si="0"/>
        <v>0</v>
      </c>
      <c r="H28" s="59">
        <f t="shared" si="3"/>
        <v>0</v>
      </c>
      <c r="I28" s="226"/>
      <c r="J28" s="64" t="str">
        <f t="shared" si="7"/>
        <v>w.o.</v>
      </c>
      <c r="K28" s="65"/>
      <c r="L28" s="66" t="str">
        <f t="shared" si="8"/>
        <v>w.o.</v>
      </c>
      <c r="M28" s="38"/>
      <c r="N28" s="47" t="str">
        <f>IF(OR($G28+$H28=0,H28&lt;0)," ",IF(G28&lt;0,'Všeob.údaje'!$B$11,'Tab.zápasov'!G28))</f>
        <v> </v>
      </c>
      <c r="O28" s="47" t="str">
        <f>IF(OR($G28+$H28=0,G28&lt;0)," ",IF(H28&lt;0,'Všeob.údaje'!$B$11,'Tab.zápasov'!H28))</f>
        <v> </v>
      </c>
      <c r="P28" s="47" t="str">
        <f t="shared" si="4"/>
        <v>B1a</v>
      </c>
      <c r="Q28" s="47">
        <f t="shared" si="5"/>
        <v>2</v>
      </c>
      <c r="R28" s="49">
        <v>20</v>
      </c>
      <c r="S28" s="50">
        <v>2</v>
      </c>
      <c r="T28" s="51"/>
      <c r="U28" s="52"/>
      <c r="V28" s="8"/>
    </row>
    <row r="29" spans="1:22" ht="12.75">
      <c r="A29" s="53"/>
      <c r="B29" s="240">
        <f aca="true" t="shared" si="10" ref="B29:B34">B28</f>
        <v>4</v>
      </c>
      <c r="C29" s="54"/>
      <c r="D29" s="55" t="str">
        <f>IF(OR(E29="",F29="")," ",IF(G29+H29&lt;&gt;0,"hotový",IF(AND(C29&lt;&gt;"",C29&lt;&gt;0),"hrá sa",IF(OR(E29='Tab.zápasov'!$M$2,'Tab.zápasov'!F29='Tab.zápasov'!$M$2)," ","čaká"))))</f>
        <v> </v>
      </c>
      <c r="E29" s="58" t="str">
        <f>L7</f>
        <v>w.o.</v>
      </c>
      <c r="F29" s="62" t="str">
        <f>L8</f>
        <v>w.o.</v>
      </c>
      <c r="G29" s="59">
        <f t="shared" si="0"/>
        <v>0</v>
      </c>
      <c r="H29" s="59">
        <f t="shared" si="3"/>
        <v>0</v>
      </c>
      <c r="I29" s="226"/>
      <c r="J29" s="59" t="str">
        <f t="shared" si="7"/>
        <v>w.o.</v>
      </c>
      <c r="K29" s="60"/>
      <c r="L29" s="61" t="str">
        <f t="shared" si="8"/>
        <v>w.o.</v>
      </c>
      <c r="M29" s="38"/>
      <c r="N29" s="47" t="str">
        <f>IF(OR($G29+$H29=0,H29&lt;0)," ",IF(G29&lt;0,'Všeob.údaje'!$B$11,'Tab.zápasov'!G29))</f>
        <v> </v>
      </c>
      <c r="O29" s="47" t="str">
        <f>IF(OR($G29+$H29=0,G29&lt;0)," ",IF(H29&lt;0,'Všeob.údaje'!$B$11,'Tab.zápasov'!H29))</f>
        <v> </v>
      </c>
      <c r="P29" s="47" t="str">
        <f t="shared" si="4"/>
        <v>B1a</v>
      </c>
      <c r="Q29" s="47">
        <f t="shared" si="5"/>
        <v>3</v>
      </c>
      <c r="R29" s="49">
        <v>20</v>
      </c>
      <c r="S29" s="50">
        <v>3</v>
      </c>
      <c r="T29" s="51"/>
      <c r="U29" s="52"/>
      <c r="V29" s="8"/>
    </row>
    <row r="30" spans="1:22" ht="12.75">
      <c r="A30" s="53"/>
      <c r="B30" s="240">
        <f t="shared" si="10"/>
        <v>4</v>
      </c>
      <c r="C30" s="54"/>
      <c r="D30" s="55" t="str">
        <f>IF(OR(E30="",F30="")," ",IF(G30+H30&lt;&gt;0,"hotový",IF(AND(C30&lt;&gt;"",C30&lt;&gt;0),"hrá sa",IF(OR(E30='Tab.zápasov'!$M$2,'Tab.zápasov'!F30='Tab.zápasov'!$M$2)," ","čaká"))))</f>
        <v> </v>
      </c>
      <c r="E30" s="58" t="str">
        <f>L9</f>
        <v>w.o.</v>
      </c>
      <c r="F30" s="62" t="str">
        <f>L10</f>
        <v>w.o.</v>
      </c>
      <c r="G30" s="59">
        <f t="shared" si="0"/>
        <v>0</v>
      </c>
      <c r="H30" s="59">
        <f t="shared" si="3"/>
        <v>0</v>
      </c>
      <c r="I30" s="226"/>
      <c r="J30" s="59" t="str">
        <f t="shared" si="7"/>
        <v>w.o.</v>
      </c>
      <c r="K30" s="62"/>
      <c r="L30" s="61" t="str">
        <f t="shared" si="8"/>
        <v>w.o.</v>
      </c>
      <c r="M30" s="38"/>
      <c r="N30" s="47" t="str">
        <f>IF(OR($G30+$H30=0,H30&lt;0)," ",IF(G30&lt;0,'Všeob.údaje'!$B$11,'Tab.zápasov'!G30))</f>
        <v> </v>
      </c>
      <c r="O30" s="47" t="str">
        <f>IF(OR($G30+$H30=0,G30&lt;0)," ",IF(H30&lt;0,'Všeob.údaje'!$B$11,'Tab.zápasov'!H30))</f>
        <v> </v>
      </c>
      <c r="P30" s="47" t="str">
        <f t="shared" si="4"/>
        <v>B1a</v>
      </c>
      <c r="Q30" s="47">
        <f t="shared" si="5"/>
        <v>4</v>
      </c>
      <c r="R30" s="49">
        <v>20</v>
      </c>
      <c r="S30" s="50">
        <v>4</v>
      </c>
      <c r="T30" s="51"/>
      <c r="U30" s="52"/>
      <c r="V30" s="8"/>
    </row>
    <row r="31" spans="1:22" ht="12.75">
      <c r="A31" s="53"/>
      <c r="B31" s="240">
        <f t="shared" si="10"/>
        <v>4</v>
      </c>
      <c r="C31" s="54"/>
      <c r="D31" s="55" t="str">
        <f>IF(OR(E31="",F31="")," ",IF(G31+H31&lt;&gt;0,"hotový",IF(AND(C31&lt;&gt;"",C31&lt;&gt;0),"hrá sa",IF(OR(E31='Tab.zápasov'!$M$2,'Tab.zápasov'!F31='Tab.zápasov'!$M$2)," ","čaká"))))</f>
        <v> </v>
      </c>
      <c r="E31" s="58" t="str">
        <f>L11</f>
        <v>w.o.</v>
      </c>
      <c r="F31" s="62" t="str">
        <f>L12</f>
        <v>w.o.</v>
      </c>
      <c r="G31" s="59">
        <f t="shared" si="0"/>
        <v>0</v>
      </c>
      <c r="H31" s="59">
        <f t="shared" si="3"/>
        <v>0</v>
      </c>
      <c r="I31" s="226"/>
      <c r="J31" s="59" t="str">
        <f t="shared" si="7"/>
        <v>w.o.</v>
      </c>
      <c r="K31" s="62"/>
      <c r="L31" s="61" t="str">
        <f t="shared" si="8"/>
        <v>w.o.</v>
      </c>
      <c r="M31" s="38"/>
      <c r="N31" s="47" t="str">
        <f>IF(OR($G31+$H31=0,H31&lt;0)," ",IF(G31&lt;0,'Všeob.údaje'!$B$11,'Tab.zápasov'!G31))</f>
        <v> </v>
      </c>
      <c r="O31" s="47" t="str">
        <f>IF(OR($G31+$H31=0,G31&lt;0)," ",IF(H31&lt;0,'Všeob.údaje'!$B$11,'Tab.zápasov'!H31))</f>
        <v> </v>
      </c>
      <c r="P31" s="47" t="str">
        <f t="shared" si="4"/>
        <v>B1a</v>
      </c>
      <c r="Q31" s="47">
        <f t="shared" si="5"/>
        <v>5</v>
      </c>
      <c r="R31" s="49">
        <v>20</v>
      </c>
      <c r="S31" s="50">
        <v>5</v>
      </c>
      <c r="T31" s="51">
        <v>-1</v>
      </c>
      <c r="U31" s="52"/>
      <c r="V31" s="8"/>
    </row>
    <row r="32" spans="1:22" ht="12.75">
      <c r="A32" s="53"/>
      <c r="B32" s="240">
        <f t="shared" si="10"/>
        <v>4</v>
      </c>
      <c r="C32" s="54"/>
      <c r="D32" s="55" t="str">
        <f>IF(OR(E32="",F32="")," ",IF(G32+H32&lt;&gt;0,"hotový",IF(AND(C32&lt;&gt;"",C32&lt;&gt;0),"hrá sa",IF(OR(E32='Tab.zápasov'!$M$2,'Tab.zápasov'!F32='Tab.zápasov'!$M$2)," ","čaká"))))</f>
        <v> </v>
      </c>
      <c r="E32" s="58" t="str">
        <f>L13</f>
        <v>w.o.</v>
      </c>
      <c r="F32" s="62" t="str">
        <f>L14</f>
        <v>w.o.</v>
      </c>
      <c r="G32" s="59">
        <f t="shared" si="0"/>
        <v>0</v>
      </c>
      <c r="H32" s="59">
        <f t="shared" si="3"/>
        <v>0</v>
      </c>
      <c r="I32" s="226"/>
      <c r="J32" s="59" t="str">
        <f t="shared" si="7"/>
        <v>w.o.</v>
      </c>
      <c r="K32" s="62"/>
      <c r="L32" s="61" t="str">
        <f t="shared" si="8"/>
        <v>w.o.</v>
      </c>
      <c r="M32" s="38"/>
      <c r="N32" s="47" t="str">
        <f>IF(OR($G32+$H32=0,H32&lt;0)," ",IF(G32&lt;0,'Všeob.údaje'!$B$11,'Tab.zápasov'!G32))</f>
        <v> </v>
      </c>
      <c r="O32" s="47" t="str">
        <f>IF(OR($G32+$H32=0,G32&lt;0)," ",IF(H32&lt;0,'Všeob.údaje'!$B$11,'Tab.zápasov'!H32))</f>
        <v> </v>
      </c>
      <c r="P32" s="47" t="str">
        <f t="shared" si="4"/>
        <v>B1a</v>
      </c>
      <c r="Q32" s="47">
        <f t="shared" si="5"/>
        <v>6</v>
      </c>
      <c r="R32" s="49">
        <v>20</v>
      </c>
      <c r="S32" s="50">
        <v>6</v>
      </c>
      <c r="T32" s="51"/>
      <c r="U32" s="52"/>
      <c r="V32" s="8"/>
    </row>
    <row r="33" spans="1:22" ht="12.75">
      <c r="A33" s="53"/>
      <c r="B33" s="240">
        <f t="shared" si="10"/>
        <v>4</v>
      </c>
      <c r="C33" s="54"/>
      <c r="D33" s="55" t="str">
        <f>IF(OR(E33="",F33="")," ",IF(G33+H33&lt;&gt;0,"hotový",IF(AND(C33&lt;&gt;"",C33&lt;&gt;0),"hrá sa",IF(OR(E33='Tab.zápasov'!$M$2,'Tab.zápasov'!F33='Tab.zápasov'!$M$2)," ","čaká"))))</f>
        <v> </v>
      </c>
      <c r="E33" s="58" t="str">
        <f>L15</f>
        <v>w.o.</v>
      </c>
      <c r="F33" s="62" t="str">
        <f>L16</f>
        <v>w.o.</v>
      </c>
      <c r="G33" s="59">
        <f t="shared" si="0"/>
        <v>0</v>
      </c>
      <c r="H33" s="59">
        <f t="shared" si="3"/>
        <v>0</v>
      </c>
      <c r="I33" s="226"/>
      <c r="J33" s="59" t="str">
        <f t="shared" si="7"/>
        <v>w.o.</v>
      </c>
      <c r="K33" s="62"/>
      <c r="L33" s="61" t="str">
        <f t="shared" si="8"/>
        <v>w.o.</v>
      </c>
      <c r="M33" s="38"/>
      <c r="N33" s="47" t="str">
        <f>IF(OR($G33+$H33=0,H33&lt;0)," ",IF(G33&lt;0,'Všeob.údaje'!$B$11,'Tab.zápasov'!G33))</f>
        <v> </v>
      </c>
      <c r="O33" s="47" t="str">
        <f>IF(OR($G33+$H33=0,G33&lt;0)," ",IF(H33&lt;0,'Všeob.údaje'!$B$11,'Tab.zápasov'!H33))</f>
        <v> </v>
      </c>
      <c r="P33" s="47" t="str">
        <f t="shared" si="4"/>
        <v>B1a</v>
      </c>
      <c r="Q33" s="47">
        <f t="shared" si="5"/>
        <v>7</v>
      </c>
      <c r="R33" s="49">
        <v>20</v>
      </c>
      <c r="S33" s="50">
        <v>7</v>
      </c>
      <c r="T33" s="51">
        <v>7</v>
      </c>
      <c r="U33" s="52">
        <v>2</v>
      </c>
      <c r="V33" s="8"/>
    </row>
    <row r="34" spans="1:22" ht="12.75">
      <c r="A34" s="53"/>
      <c r="B34" s="240">
        <f t="shared" si="10"/>
        <v>4</v>
      </c>
      <c r="C34" s="54"/>
      <c r="D34" s="55" t="str">
        <f>IF(OR(E34="",F34="")," ",IF(G34+H34&lt;&gt;0,"hotový",IF(AND(C34&lt;&gt;"",C34&lt;&gt;0),"hrá sa",IF(OR(E34='Tab.zápasov'!$M$2,'Tab.zápasov'!F34='Tab.zápasov'!$M$2)," ","čaká"))))</f>
        <v> </v>
      </c>
      <c r="E34" s="58" t="str">
        <f>L17</f>
        <v>w.o.</v>
      </c>
      <c r="F34" s="62" t="str">
        <f>L18</f>
        <v>w.o.</v>
      </c>
      <c r="G34" s="59">
        <f t="shared" si="0"/>
        <v>0</v>
      </c>
      <c r="H34" s="59">
        <f t="shared" si="3"/>
        <v>0</v>
      </c>
      <c r="I34" s="226"/>
      <c r="J34" s="59" t="str">
        <f t="shared" si="7"/>
        <v>w.o.</v>
      </c>
      <c r="K34" s="62"/>
      <c r="L34" s="61" t="str">
        <f t="shared" si="8"/>
        <v>w.o.</v>
      </c>
      <c r="M34" s="38"/>
      <c r="N34" s="47" t="str">
        <f>IF(OR($G34+$H34=0,H34&lt;0)," ",IF(G34&lt;0,'Všeob.údaje'!$B$11,'Tab.zápasov'!G34))</f>
        <v> </v>
      </c>
      <c r="O34" s="47" t="str">
        <f>IF(OR($G34+$H34=0,G34&lt;0)," ",IF(H34&lt;0,'Všeob.údaje'!$B$11,'Tab.zápasov'!H34))</f>
        <v> </v>
      </c>
      <c r="P34" s="47" t="str">
        <f t="shared" si="4"/>
        <v>B1a</v>
      </c>
      <c r="Q34" s="47">
        <f t="shared" si="5"/>
        <v>8</v>
      </c>
      <c r="R34" s="49">
        <v>20</v>
      </c>
      <c r="S34" s="50">
        <v>8</v>
      </c>
      <c r="T34" s="51"/>
      <c r="U34" s="52"/>
      <c r="V34" s="8"/>
    </row>
    <row r="35" spans="1:23" ht="12.75">
      <c r="A35" s="53" t="s">
        <v>13</v>
      </c>
      <c r="B35" s="241">
        <f>Pavúk!M5</f>
        <v>4</v>
      </c>
      <c r="C35" s="54"/>
      <c r="D35" s="55" t="str">
        <f>IF(OR(E35="",F35="")," ",IF(G35+H35&lt;&gt;0,"hotový",IF(AND(C35&lt;&gt;"",C35&lt;&gt;0),"hrá sa",IF(OR(E35='Tab.zápasov'!$M$2,'Tab.zápasov'!F35='Tab.zápasov'!$M$2)," ","čaká"))))</f>
        <v> </v>
      </c>
      <c r="E35" s="58" t="str">
        <f aca="true" t="shared" si="11" ref="E35:E42">J27</f>
        <v>w.o.</v>
      </c>
      <c r="F35" s="62" t="str">
        <f>L22</f>
        <v>w.o.</v>
      </c>
      <c r="G35" s="59">
        <f t="shared" si="0"/>
        <v>0</v>
      </c>
      <c r="H35" s="59">
        <f t="shared" si="3"/>
        <v>0</v>
      </c>
      <c r="I35" s="226"/>
      <c r="J35" s="59" t="str">
        <f aca="true" t="shared" si="12" ref="J35:J50">IF($F35=$M$2,$E35,IF($E35=$M$2,$F35,IF($G35&gt;$H35,$E35,IF($G35&lt;$H35,$F35,""))))</f>
        <v>w.o.</v>
      </c>
      <c r="K35" s="62"/>
      <c r="L35" s="61" t="str">
        <f aca="true" t="shared" si="13" ref="L35:L50">IF($F35=$M$2,$F35,IF($E35=$M$2,$E35,IF($G35&gt;$H35,$F35,IF($G35&lt;$H35,$E35,""))))</f>
        <v>w.o.</v>
      </c>
      <c r="M35" s="38"/>
      <c r="N35" s="47" t="str">
        <f>IF(OR($G35+$H35=0,H35&lt;0)," ",IF(G35&lt;0,'Všeob.údaje'!$B$11,'Tab.zápasov'!G35))</f>
        <v> </v>
      </c>
      <c r="O35" s="47" t="str">
        <f>IF(OR($G35+$H35=0,G35&lt;0)," ",IF(H35&lt;0,'Všeob.údaje'!$B$11,'Tab.zápasov'!H35))</f>
        <v> </v>
      </c>
      <c r="P35" s="47" t="str">
        <f>IF(A35=0,#REF!,A35)</f>
        <v>B1b</v>
      </c>
      <c r="Q35" s="47">
        <f t="shared" si="5"/>
        <v>1</v>
      </c>
      <c r="R35" s="49">
        <v>21</v>
      </c>
      <c r="S35" s="50">
        <v>1</v>
      </c>
      <c r="T35" s="51"/>
      <c r="U35" s="52"/>
      <c r="V35" s="8"/>
      <c r="W35" s="31">
        <f>AC22</f>
        <v>0</v>
      </c>
    </row>
    <row r="36" spans="1:23" ht="12.75">
      <c r="A36" s="53"/>
      <c r="B36" s="240">
        <f>B35</f>
        <v>4</v>
      </c>
      <c r="C36" s="54"/>
      <c r="D36" s="55" t="str">
        <f>IF(OR(E36="",F36="")," ",IF(G36+H36&lt;&gt;0,"hotový",IF(AND(C36&lt;&gt;"",C36&lt;&gt;0),"hrá sa",IF(OR(E36='Tab.zápasov'!$M$2,'Tab.zápasov'!F36='Tab.zápasov'!$M$2)," ","čaká"))))</f>
        <v> </v>
      </c>
      <c r="E36" s="58" t="str">
        <f t="shared" si="11"/>
        <v>w.o.</v>
      </c>
      <c r="F36" s="62" t="str">
        <f>L21</f>
        <v>w.o.</v>
      </c>
      <c r="G36" s="59">
        <f t="shared" si="0"/>
        <v>0</v>
      </c>
      <c r="H36" s="59">
        <f t="shared" si="3"/>
        <v>0</v>
      </c>
      <c r="I36" s="226"/>
      <c r="J36" s="59" t="str">
        <f t="shared" si="12"/>
        <v>w.o.</v>
      </c>
      <c r="K36" s="62"/>
      <c r="L36" s="61" t="str">
        <f t="shared" si="13"/>
        <v>w.o.</v>
      </c>
      <c r="M36" s="38"/>
      <c r="N36" s="47" t="str">
        <f>IF(OR($G36+$H36=0,H36&lt;0)," ",IF(G36&lt;0,'Všeob.údaje'!$B$11,'Tab.zápasov'!G36))</f>
        <v> </v>
      </c>
      <c r="O36" s="47" t="str">
        <f>IF(OR($G36+$H36=0,G36&lt;0)," ",IF(H36&lt;0,'Všeob.údaje'!$B$11,'Tab.zápasov'!H36))</f>
        <v> </v>
      </c>
      <c r="P36" s="47" t="str">
        <f aca="true" t="shared" si="14" ref="P36:P62">IF(A36=0,P35,A36)</f>
        <v>B1b</v>
      </c>
      <c r="Q36" s="47">
        <f t="shared" si="5"/>
        <v>2</v>
      </c>
      <c r="R36" s="49">
        <v>21</v>
      </c>
      <c r="S36" s="50">
        <v>2</v>
      </c>
      <c r="T36" s="51"/>
      <c r="U36" s="52"/>
      <c r="V36" s="8"/>
      <c r="W36" s="31">
        <f>AC21</f>
        <v>0</v>
      </c>
    </row>
    <row r="37" spans="1:23" ht="12.75">
      <c r="A37" s="53"/>
      <c r="B37" s="240">
        <f aca="true" t="shared" si="15" ref="B37:B42">B36</f>
        <v>4</v>
      </c>
      <c r="C37" s="54"/>
      <c r="D37" s="55" t="str">
        <f>IF(OR(E37="",F37="")," ",IF(G37+H37&lt;&gt;0,"hotový",IF(AND(C37&lt;&gt;"",C37&lt;&gt;0),"hrá sa",IF(OR(E37='Tab.zápasov'!$M$2,'Tab.zápasov'!F37='Tab.zápasov'!$M$2)," ","čaká"))))</f>
        <v> </v>
      </c>
      <c r="E37" s="58" t="str">
        <f t="shared" si="11"/>
        <v>w.o.</v>
      </c>
      <c r="F37" s="62" t="str">
        <f>L20</f>
        <v>w.o.</v>
      </c>
      <c r="G37" s="59">
        <f t="shared" si="0"/>
        <v>0</v>
      </c>
      <c r="H37" s="59">
        <f t="shared" si="3"/>
        <v>0</v>
      </c>
      <c r="I37" s="226"/>
      <c r="J37" s="59" t="str">
        <f t="shared" si="12"/>
        <v>w.o.</v>
      </c>
      <c r="K37" s="62"/>
      <c r="L37" s="61" t="str">
        <f t="shared" si="13"/>
        <v>w.o.</v>
      </c>
      <c r="M37" s="38"/>
      <c r="N37" s="47" t="str">
        <f>IF(OR($G37+$H37=0,H37&lt;0)," ",IF(G37&lt;0,'Všeob.údaje'!$B$11,'Tab.zápasov'!G37))</f>
        <v> </v>
      </c>
      <c r="O37" s="47" t="str">
        <f>IF(OR($G37+$H37=0,G37&lt;0)," ",IF(H37&lt;0,'Všeob.údaje'!$B$11,'Tab.zápasov'!H37))</f>
        <v> </v>
      </c>
      <c r="P37" s="47" t="str">
        <f t="shared" si="14"/>
        <v>B1b</v>
      </c>
      <c r="Q37" s="47">
        <f t="shared" si="5"/>
        <v>3</v>
      </c>
      <c r="R37" s="49">
        <v>21</v>
      </c>
      <c r="S37" s="50">
        <v>3</v>
      </c>
      <c r="T37" s="51"/>
      <c r="U37" s="52"/>
      <c r="V37" s="8"/>
      <c r="W37" s="31">
        <f>AC20</f>
        <v>0</v>
      </c>
    </row>
    <row r="38" spans="1:23" ht="12.75">
      <c r="A38" s="53"/>
      <c r="B38" s="240">
        <f t="shared" si="15"/>
        <v>4</v>
      </c>
      <c r="C38" s="54"/>
      <c r="D38" s="55" t="str">
        <f>IF(OR(E38="",F38="")," ",IF(G38+H38&lt;&gt;0,"hotový",IF(AND(C38&lt;&gt;"",C38&lt;&gt;0),"hrá sa",IF(OR(E38='Tab.zápasov'!$M$2,'Tab.zápasov'!F38='Tab.zápasov'!$M$2)," ","čaká"))))</f>
        <v> </v>
      </c>
      <c r="E38" s="58" t="str">
        <f t="shared" si="11"/>
        <v>w.o.</v>
      </c>
      <c r="F38" s="62" t="str">
        <f>L19</f>
        <v>w.o.</v>
      </c>
      <c r="G38" s="59">
        <f t="shared" si="0"/>
        <v>0</v>
      </c>
      <c r="H38" s="59">
        <f t="shared" si="3"/>
        <v>0</v>
      </c>
      <c r="I38" s="226"/>
      <c r="J38" s="59" t="str">
        <f t="shared" si="12"/>
        <v>w.o.</v>
      </c>
      <c r="K38" s="62"/>
      <c r="L38" s="61" t="str">
        <f t="shared" si="13"/>
        <v>w.o.</v>
      </c>
      <c r="M38" s="38"/>
      <c r="N38" s="47" t="str">
        <f>IF(OR($G38+$H38=0,H38&lt;0)," ",IF(G38&lt;0,'Všeob.údaje'!$B$11,'Tab.zápasov'!G38))</f>
        <v> </v>
      </c>
      <c r="O38" s="47" t="str">
        <f>IF(OR($G38+$H38=0,G38&lt;0)," ",IF(H38&lt;0,'Všeob.údaje'!$B$11,'Tab.zápasov'!H38))</f>
        <v> </v>
      </c>
      <c r="P38" s="47" t="str">
        <f t="shared" si="14"/>
        <v>B1b</v>
      </c>
      <c r="Q38" s="47">
        <f t="shared" si="5"/>
        <v>4</v>
      </c>
      <c r="R38" s="49">
        <v>21</v>
      </c>
      <c r="S38" s="50">
        <v>4</v>
      </c>
      <c r="T38" s="51"/>
      <c r="U38" s="52"/>
      <c r="V38" s="8"/>
      <c r="W38" s="31">
        <f>AC19</f>
        <v>0</v>
      </c>
    </row>
    <row r="39" spans="1:23" ht="12.75">
      <c r="A39" s="53"/>
      <c r="B39" s="240">
        <f t="shared" si="15"/>
        <v>4</v>
      </c>
      <c r="C39" s="54"/>
      <c r="D39" s="55" t="str">
        <f>IF(OR(E39="",F39="")," ",IF(G39+H39&lt;&gt;0,"hotový",IF(AND(C39&lt;&gt;"",C39&lt;&gt;0),"hrá sa",IF(OR(E39='Tab.zápasov'!$M$2,'Tab.zápasov'!F39='Tab.zápasov'!$M$2)," ","čaká"))))</f>
        <v> </v>
      </c>
      <c r="E39" s="58" t="str">
        <f t="shared" si="11"/>
        <v>w.o.</v>
      </c>
      <c r="F39" s="62" t="str">
        <f>L26</f>
        <v>w.o.</v>
      </c>
      <c r="G39" s="59">
        <f t="shared" si="0"/>
        <v>0</v>
      </c>
      <c r="H39" s="59">
        <f t="shared" si="3"/>
        <v>0</v>
      </c>
      <c r="I39" s="226"/>
      <c r="J39" s="59" t="str">
        <f t="shared" si="12"/>
        <v>w.o.</v>
      </c>
      <c r="K39" s="62"/>
      <c r="L39" s="61" t="str">
        <f t="shared" si="13"/>
        <v>w.o.</v>
      </c>
      <c r="M39" s="38"/>
      <c r="N39" s="47" t="str">
        <f>IF(OR($G39+$H39=0,H39&lt;0)," ",IF(G39&lt;0,'Všeob.údaje'!$B$11,'Tab.zápasov'!G39))</f>
        <v> </v>
      </c>
      <c r="O39" s="47" t="str">
        <f>IF(OR($G39+$H39=0,G39&lt;0)," ",IF(H39&lt;0,'Všeob.údaje'!$B$11,'Tab.zápasov'!H39))</f>
        <v> </v>
      </c>
      <c r="P39" s="47" t="str">
        <f t="shared" si="14"/>
        <v>B1b</v>
      </c>
      <c r="Q39" s="47">
        <f t="shared" si="5"/>
        <v>5</v>
      </c>
      <c r="R39" s="49">
        <v>21</v>
      </c>
      <c r="S39" s="50">
        <v>5</v>
      </c>
      <c r="T39" s="51"/>
      <c r="U39" s="52"/>
      <c r="V39" s="8"/>
      <c r="W39" s="31">
        <f>AC26</f>
        <v>0</v>
      </c>
    </row>
    <row r="40" spans="1:23" ht="12.75">
      <c r="A40" s="53"/>
      <c r="B40" s="240">
        <f t="shared" si="15"/>
        <v>4</v>
      </c>
      <c r="C40" s="54"/>
      <c r="D40" s="55" t="str">
        <f>IF(OR(E40="",F40="")," ",IF(G40+H40&lt;&gt;0,"hotový",IF(AND(C40&lt;&gt;"",C40&lt;&gt;0),"hrá sa",IF(OR(E40='Tab.zápasov'!$M$2,'Tab.zápasov'!F40='Tab.zápasov'!$M$2)," ","čaká"))))</f>
        <v> </v>
      </c>
      <c r="E40" s="58" t="str">
        <f t="shared" si="11"/>
        <v>w.o.</v>
      </c>
      <c r="F40" s="62" t="str">
        <f>L25</f>
        <v>w.o.</v>
      </c>
      <c r="G40" s="59">
        <f t="shared" si="0"/>
        <v>0</v>
      </c>
      <c r="H40" s="59">
        <f t="shared" si="3"/>
        <v>0</v>
      </c>
      <c r="I40" s="226"/>
      <c r="J40" s="59" t="str">
        <f t="shared" si="12"/>
        <v>w.o.</v>
      </c>
      <c r="K40" s="62"/>
      <c r="L40" s="61" t="str">
        <f t="shared" si="13"/>
        <v>w.o.</v>
      </c>
      <c r="M40" s="38"/>
      <c r="N40" s="47" t="str">
        <f>IF(OR($G40+$H40=0,H40&lt;0)," ",IF(G40&lt;0,'Všeob.údaje'!$B$11,'Tab.zápasov'!G40))</f>
        <v> </v>
      </c>
      <c r="O40" s="47" t="str">
        <f>IF(OR($G40+$H40=0,G40&lt;0)," ",IF(H40&lt;0,'Všeob.údaje'!$B$11,'Tab.zápasov'!H40))</f>
        <v> </v>
      </c>
      <c r="P40" s="47" t="str">
        <f t="shared" si="14"/>
        <v>B1b</v>
      </c>
      <c r="Q40" s="47">
        <f t="shared" si="5"/>
        <v>6</v>
      </c>
      <c r="R40" s="49">
        <v>21</v>
      </c>
      <c r="S40" s="50">
        <v>6</v>
      </c>
      <c r="T40" s="51"/>
      <c r="U40" s="52"/>
      <c r="V40" s="8"/>
      <c r="W40" s="31">
        <f>AC25</f>
        <v>0</v>
      </c>
    </row>
    <row r="41" spans="1:23" ht="12.75">
      <c r="A41" s="53"/>
      <c r="B41" s="240">
        <f t="shared" si="15"/>
        <v>4</v>
      </c>
      <c r="C41" s="54"/>
      <c r="D41" s="55" t="str">
        <f>IF(OR(E41="",F41="")," ",IF(G41+H41&lt;&gt;0,"hotový",IF(AND(C41&lt;&gt;"",C41&lt;&gt;0),"hrá sa",IF(OR(E41='Tab.zápasov'!$M$2,'Tab.zápasov'!F41='Tab.zápasov'!$M$2)," ","čaká"))))</f>
        <v> </v>
      </c>
      <c r="E41" s="58" t="str">
        <f t="shared" si="11"/>
        <v>w.o.</v>
      </c>
      <c r="F41" s="62" t="str">
        <f>L24</f>
        <v>w.o.</v>
      </c>
      <c r="G41" s="59">
        <f t="shared" si="0"/>
        <v>0</v>
      </c>
      <c r="H41" s="59">
        <f t="shared" si="3"/>
        <v>0</v>
      </c>
      <c r="I41" s="226"/>
      <c r="J41" s="59" t="str">
        <f t="shared" si="12"/>
        <v>w.o.</v>
      </c>
      <c r="K41" s="62"/>
      <c r="L41" s="61" t="str">
        <f t="shared" si="13"/>
        <v>w.o.</v>
      </c>
      <c r="M41" s="38"/>
      <c r="N41" s="47" t="str">
        <f>IF(OR($G41+$H41=0,H41&lt;0)," ",IF(G41&lt;0,'Všeob.údaje'!$B$11,'Tab.zápasov'!G41))</f>
        <v> </v>
      </c>
      <c r="O41" s="47" t="str">
        <f>IF(OR($G41+$H41=0,G41&lt;0)," ",IF(H41&lt;0,'Všeob.údaje'!$B$11,'Tab.zápasov'!H41))</f>
        <v> </v>
      </c>
      <c r="P41" s="47" t="str">
        <f t="shared" si="14"/>
        <v>B1b</v>
      </c>
      <c r="Q41" s="47">
        <f t="shared" si="5"/>
        <v>7</v>
      </c>
      <c r="R41" s="49">
        <v>21</v>
      </c>
      <c r="S41" s="50">
        <v>7</v>
      </c>
      <c r="T41" s="51"/>
      <c r="U41" s="52"/>
      <c r="V41" s="8"/>
      <c r="W41" s="31">
        <f>AC24</f>
        <v>0</v>
      </c>
    </row>
    <row r="42" spans="1:23" ht="12.75">
      <c r="A42" s="53"/>
      <c r="B42" s="240">
        <f t="shared" si="15"/>
        <v>4</v>
      </c>
      <c r="C42" s="54"/>
      <c r="D42" s="55" t="str">
        <f>IF(OR(E42="",F42="")," ",IF(G42+H42&lt;&gt;0,"hotový",IF(AND(C42&lt;&gt;"",C42&lt;&gt;0),"hrá sa",IF(OR(E42='Tab.zápasov'!$M$2,'Tab.zápasov'!F42='Tab.zápasov'!$M$2)," ","čaká"))))</f>
        <v> </v>
      </c>
      <c r="E42" s="58" t="str">
        <f t="shared" si="11"/>
        <v>w.o.</v>
      </c>
      <c r="F42" s="62" t="str">
        <f>L23</f>
        <v>w.o.</v>
      </c>
      <c r="G42" s="59">
        <f t="shared" si="0"/>
        <v>0</v>
      </c>
      <c r="H42" s="59">
        <f t="shared" si="3"/>
        <v>0</v>
      </c>
      <c r="I42" s="226"/>
      <c r="J42" s="59" t="str">
        <f t="shared" si="12"/>
        <v>w.o.</v>
      </c>
      <c r="K42" s="62"/>
      <c r="L42" s="61" t="str">
        <f t="shared" si="13"/>
        <v>w.o.</v>
      </c>
      <c r="M42" s="38"/>
      <c r="N42" s="47" t="str">
        <f>IF(OR($G42+$H42=0,H42&lt;0)," ",IF(G42&lt;0,'Všeob.údaje'!$B$11,'Tab.zápasov'!G42))</f>
        <v> </v>
      </c>
      <c r="O42" s="47" t="str">
        <f>IF(OR($G42+$H42=0,G42&lt;0)," ",IF(H42&lt;0,'Všeob.údaje'!$B$11,'Tab.zápasov'!H42))</f>
        <v> </v>
      </c>
      <c r="P42" s="47" t="str">
        <f t="shared" si="14"/>
        <v>B1b</v>
      </c>
      <c r="Q42" s="47">
        <f t="shared" si="5"/>
        <v>8</v>
      </c>
      <c r="R42" s="49">
        <v>21</v>
      </c>
      <c r="S42" s="50">
        <v>8</v>
      </c>
      <c r="T42" s="51"/>
      <c r="U42" s="52"/>
      <c r="V42" s="8"/>
      <c r="W42" s="31">
        <f>AC23</f>
        <v>0</v>
      </c>
    </row>
    <row r="43" spans="1:22" ht="12.75">
      <c r="A43" s="53" t="s">
        <v>14</v>
      </c>
      <c r="B43" s="241">
        <f>Pavúk!AC7</f>
        <v>6</v>
      </c>
      <c r="C43" s="54"/>
      <c r="D43" s="55" t="str">
        <f>IF(OR(E43="",F43="")," ",IF(G43+H43&lt;&gt;0,"hotový",IF(AND(C43&lt;&gt;"",C43&lt;&gt;0),"hrá sa",IF(OR(E43='Tab.zápasov'!$M$2,'Tab.zápasov'!F43='Tab.zápasov'!$M$2)," ","čaká"))))</f>
        <v> </v>
      </c>
      <c r="E43" s="58" t="str">
        <f>J19</f>
        <v>w.o.</v>
      </c>
      <c r="F43" s="62" t="str">
        <f>J20</f>
        <v>w.o.</v>
      </c>
      <c r="G43" s="59">
        <f t="shared" si="0"/>
        <v>0</v>
      </c>
      <c r="H43" s="59">
        <f t="shared" si="3"/>
        <v>0</v>
      </c>
      <c r="I43" s="226"/>
      <c r="J43" s="59" t="str">
        <f t="shared" si="12"/>
        <v>w.o.</v>
      </c>
      <c r="K43" s="62"/>
      <c r="L43" s="61" t="str">
        <f t="shared" si="13"/>
        <v>w.o.</v>
      </c>
      <c r="M43" s="38"/>
      <c r="N43" s="47" t="str">
        <f>IF(OR($G43+$H43=0,H43&lt;0)," ",IF(G43&lt;0,'Všeob.údaje'!$B$11,'Tab.zápasov'!G43))</f>
        <v> </v>
      </c>
      <c r="O43" s="47" t="str">
        <f>IF(OR($G43+$H43=0,G43&lt;0)," ",IF(H43&lt;0,'Všeob.údaje'!$B$11,'Tab.zápasov'!H43))</f>
        <v> </v>
      </c>
      <c r="P43" s="47" t="str">
        <f>IF(A43=0,#REF!,A43)</f>
        <v>A2</v>
      </c>
      <c r="Q43" s="47">
        <f t="shared" si="5"/>
        <v>1</v>
      </c>
      <c r="R43" s="49">
        <v>3</v>
      </c>
      <c r="S43" s="50">
        <v>4</v>
      </c>
      <c r="T43" s="51"/>
      <c r="U43" s="52"/>
      <c r="V43" s="8"/>
    </row>
    <row r="44" spans="1:22" ht="12.75">
      <c r="A44" s="53"/>
      <c r="B44" s="240">
        <f>B43</f>
        <v>6</v>
      </c>
      <c r="C44" s="54"/>
      <c r="D44" s="55" t="str">
        <f>IF(OR(E44="",F44="")," ",IF(G44+H44&lt;&gt;0,"hotový",IF(AND(C44&lt;&gt;"",C44&lt;&gt;0),"hrá sa",IF(OR(E44='Tab.zápasov'!$M$2,'Tab.zápasov'!F44='Tab.zápasov'!$M$2)," ","čaká"))))</f>
        <v> </v>
      </c>
      <c r="E44" s="58" t="str">
        <f>J21</f>
        <v>w.o.</v>
      </c>
      <c r="F44" s="62" t="str">
        <f>J22</f>
        <v>w.o.</v>
      </c>
      <c r="G44" s="59">
        <f t="shared" si="0"/>
        <v>0</v>
      </c>
      <c r="H44" s="59">
        <f t="shared" si="3"/>
        <v>0</v>
      </c>
      <c r="I44" s="226"/>
      <c r="J44" s="59" t="str">
        <f t="shared" si="12"/>
        <v>w.o.</v>
      </c>
      <c r="K44" s="62"/>
      <c r="L44" s="61" t="str">
        <f t="shared" si="13"/>
        <v>w.o.</v>
      </c>
      <c r="M44" s="38"/>
      <c r="N44" s="47" t="str">
        <f>IF(OR($G44+$H44=0,H44&lt;0)," ",IF(G44&lt;0,'Všeob.údaje'!$B$11,'Tab.zápasov'!G44))</f>
        <v> </v>
      </c>
      <c r="O44" s="47" t="str">
        <f>IF(OR($G44+$H44=0,G44&lt;0)," ",IF(H44&lt;0,'Všeob.údaje'!$B$11,'Tab.zápasov'!H44))</f>
        <v> </v>
      </c>
      <c r="P44" s="47" t="str">
        <f t="shared" si="14"/>
        <v>A2</v>
      </c>
      <c r="Q44" s="47">
        <f t="shared" si="5"/>
        <v>2</v>
      </c>
      <c r="R44" s="49">
        <v>3</v>
      </c>
      <c r="S44" s="50">
        <v>5</v>
      </c>
      <c r="T44" s="51"/>
      <c r="U44" s="52"/>
      <c r="V44" s="8"/>
    </row>
    <row r="45" spans="1:22" ht="12.75">
      <c r="A45" s="53"/>
      <c r="B45" s="240">
        <f>B44</f>
        <v>6</v>
      </c>
      <c r="C45" s="54"/>
      <c r="D45" s="55" t="str">
        <f>IF(OR(E45="",F45="")," ",IF(G45+H45&lt;&gt;0,"hotový",IF(AND(C45&lt;&gt;"",C45&lt;&gt;0),"hrá sa",IF(OR(E45='Tab.zápasov'!$M$2,'Tab.zápasov'!F45='Tab.zápasov'!$M$2)," ","čaká"))))</f>
        <v> </v>
      </c>
      <c r="E45" s="58" t="str">
        <f>J23</f>
        <v>w.o.</v>
      </c>
      <c r="F45" s="62" t="str">
        <f>J24</f>
        <v>w.o.</v>
      </c>
      <c r="G45" s="59">
        <f t="shared" si="0"/>
        <v>0</v>
      </c>
      <c r="H45" s="59">
        <f t="shared" si="3"/>
        <v>0</v>
      </c>
      <c r="I45" s="226"/>
      <c r="J45" s="59" t="str">
        <f t="shared" si="12"/>
        <v>w.o.</v>
      </c>
      <c r="K45" s="62"/>
      <c r="L45" s="61" t="str">
        <f t="shared" si="13"/>
        <v>w.o.</v>
      </c>
      <c r="M45" s="38"/>
      <c r="N45" s="47" t="str">
        <f>IF(OR($G45+$H45=0,H45&lt;0)," ",IF(G45&lt;0,'Všeob.údaje'!$B$11,'Tab.zápasov'!G45))</f>
        <v> </v>
      </c>
      <c r="O45" s="47" t="str">
        <f>IF(OR($G45+$H45=0,G45&lt;0)," ",IF(H45&lt;0,'Všeob.údaje'!$B$11,'Tab.zápasov'!H45))</f>
        <v> </v>
      </c>
      <c r="P45" s="47" t="str">
        <f t="shared" si="14"/>
        <v>A2</v>
      </c>
      <c r="Q45" s="47">
        <f t="shared" si="5"/>
        <v>3</v>
      </c>
      <c r="R45" s="49">
        <v>3</v>
      </c>
      <c r="S45" s="50">
        <v>6</v>
      </c>
      <c r="T45" s="51"/>
      <c r="U45" s="52"/>
      <c r="V45" s="8"/>
    </row>
    <row r="46" spans="1:22" ht="12.75">
      <c r="A46" s="53"/>
      <c r="B46" s="240">
        <f>B45</f>
        <v>6</v>
      </c>
      <c r="C46" s="54"/>
      <c r="D46" s="55" t="str">
        <f>IF(OR(E46="",F46="")," ",IF(G46+H46&lt;&gt;0,"hotový",IF(AND(C46&lt;&gt;"",C46&lt;&gt;0),"hrá sa",IF(OR(E46='Tab.zápasov'!$M$2,'Tab.zápasov'!F46='Tab.zápasov'!$M$2)," ","čaká"))))</f>
        <v> </v>
      </c>
      <c r="E46" s="58" t="str">
        <f>J25</f>
        <v>w.o.</v>
      </c>
      <c r="F46" s="62" t="str">
        <f>J26</f>
        <v>w.o.</v>
      </c>
      <c r="G46" s="59">
        <f t="shared" si="0"/>
        <v>0</v>
      </c>
      <c r="H46" s="59">
        <f t="shared" si="3"/>
        <v>0</v>
      </c>
      <c r="I46" s="226"/>
      <c r="J46" s="59" t="str">
        <f t="shared" si="12"/>
        <v>w.o.</v>
      </c>
      <c r="K46" s="62"/>
      <c r="L46" s="61" t="str">
        <f t="shared" si="13"/>
        <v>w.o.</v>
      </c>
      <c r="M46" s="38"/>
      <c r="N46" s="47" t="str">
        <f>IF(OR($G46+$H46=0,H46&lt;0)," ",IF(G46&lt;0,'Všeob.údaje'!$B$11,'Tab.zápasov'!G46))</f>
        <v> </v>
      </c>
      <c r="O46" s="47" t="str">
        <f>IF(OR($G46+$H46=0,G46&lt;0)," ",IF(H46&lt;0,'Všeob.údaje'!$B$11,'Tab.zápasov'!H46))</f>
        <v> </v>
      </c>
      <c r="P46" s="47" t="str">
        <f t="shared" si="14"/>
        <v>A2</v>
      </c>
      <c r="Q46" s="47">
        <f t="shared" si="5"/>
        <v>4</v>
      </c>
      <c r="R46" s="49">
        <v>3</v>
      </c>
      <c r="S46" s="50">
        <v>7</v>
      </c>
      <c r="T46" s="51"/>
      <c r="U46" s="52"/>
      <c r="V46" s="8"/>
    </row>
    <row r="47" spans="1:22" ht="12.75">
      <c r="A47" s="53" t="s">
        <v>15</v>
      </c>
      <c r="B47" s="241">
        <f>Pavúk!I7</f>
        <v>5</v>
      </c>
      <c r="C47" s="54"/>
      <c r="D47" s="55" t="str">
        <f>IF(OR(E47="",F47="")," ",IF(G47+H47&lt;&gt;0,"hotový",IF(AND(C47&lt;&gt;"",C47&lt;&gt;0),"hrá sa",IF(OR(E47='Tab.zápasov'!$M$2,'Tab.zápasov'!F47='Tab.zápasov'!$M$2)," ","čaká"))))</f>
        <v> </v>
      </c>
      <c r="E47" s="58" t="str">
        <f>J35</f>
        <v>w.o.</v>
      </c>
      <c r="F47" s="62" t="str">
        <f>J36</f>
        <v>w.o.</v>
      </c>
      <c r="G47" s="59">
        <f t="shared" si="0"/>
        <v>0</v>
      </c>
      <c r="H47" s="59">
        <f t="shared" si="3"/>
        <v>0</v>
      </c>
      <c r="I47" s="226"/>
      <c r="J47" s="59" t="str">
        <f t="shared" si="12"/>
        <v>w.o.</v>
      </c>
      <c r="K47" s="62"/>
      <c r="L47" s="61" t="str">
        <f t="shared" si="13"/>
        <v>w.o.</v>
      </c>
      <c r="M47" s="38"/>
      <c r="N47" s="47" t="str">
        <f>IF(OR($G47+$H47=0,H47&lt;0)," ",IF(G47&lt;0,'Všeob.údaje'!$B$11,'Tab.zápasov'!G47))</f>
        <v> </v>
      </c>
      <c r="O47" s="47" t="str">
        <f>IF(OR($G47+$H47=0,G47&lt;0)," ",IF(H47&lt;0,'Všeob.údaje'!$B$11,'Tab.zápasov'!H47))</f>
        <v> </v>
      </c>
      <c r="P47" s="47" t="str">
        <f>IF(A47=0,#REF!,A47)</f>
        <v>B2a</v>
      </c>
      <c r="Q47" s="47">
        <f t="shared" si="5"/>
        <v>1</v>
      </c>
      <c r="R47" s="49">
        <v>30</v>
      </c>
      <c r="S47" s="50">
        <v>1</v>
      </c>
      <c r="T47" s="51"/>
      <c r="U47" s="52"/>
      <c r="V47" s="8"/>
    </row>
    <row r="48" spans="1:22" ht="12.75">
      <c r="A48" s="53"/>
      <c r="B48" s="240">
        <f>B47</f>
        <v>5</v>
      </c>
      <c r="C48" s="54"/>
      <c r="D48" s="55" t="str">
        <f>IF(OR(E48="",F48="")," ",IF(G48+H48&lt;&gt;0,"hotový",IF(AND(C48&lt;&gt;"",C48&lt;&gt;0),"hrá sa",IF(OR(E48='Tab.zápasov'!$M$2,'Tab.zápasov'!F48='Tab.zápasov'!$M$2)," ","čaká"))))</f>
        <v> </v>
      </c>
      <c r="E48" s="58" t="str">
        <f>J37</f>
        <v>w.o.</v>
      </c>
      <c r="F48" s="62" t="str">
        <f>J38</f>
        <v>w.o.</v>
      </c>
      <c r="G48" s="59">
        <f t="shared" si="0"/>
        <v>0</v>
      </c>
      <c r="H48" s="59">
        <f t="shared" si="3"/>
        <v>0</v>
      </c>
      <c r="I48" s="226"/>
      <c r="J48" s="59" t="str">
        <f t="shared" si="12"/>
        <v>w.o.</v>
      </c>
      <c r="K48" s="62"/>
      <c r="L48" s="61" t="str">
        <f t="shared" si="13"/>
        <v>w.o.</v>
      </c>
      <c r="M48" s="38"/>
      <c r="N48" s="47" t="str">
        <f>IF(OR($G48+$H48=0,H48&lt;0)," ",IF(G48&lt;0,'Všeob.údaje'!$B$11,'Tab.zápasov'!G48))</f>
        <v> </v>
      </c>
      <c r="O48" s="47" t="str">
        <f>IF(OR($G48+$H48=0,G48&lt;0)," ",IF(H48&lt;0,'Všeob.údaje'!$B$11,'Tab.zápasov'!H48))</f>
        <v> </v>
      </c>
      <c r="P48" s="47" t="str">
        <f t="shared" si="14"/>
        <v>B2a</v>
      </c>
      <c r="Q48" s="47">
        <f t="shared" si="5"/>
        <v>2</v>
      </c>
      <c r="R48" s="49">
        <v>30</v>
      </c>
      <c r="S48" s="50">
        <v>2</v>
      </c>
      <c r="T48" s="51"/>
      <c r="U48" s="52"/>
      <c r="V48" s="8"/>
    </row>
    <row r="49" spans="1:22" ht="13.5" thickBot="1">
      <c r="A49" s="53"/>
      <c r="B49" s="240">
        <f>B48</f>
        <v>5</v>
      </c>
      <c r="C49" s="54"/>
      <c r="D49" s="55" t="str">
        <f>IF(OR(E49="",F49="")," ",IF(G49+H49&lt;&gt;0,"hotový",IF(AND(C49&lt;&gt;"",C49&lt;&gt;0),"hrá sa",IF(OR(E49='Tab.zápasov'!$M$2,'Tab.zápasov'!F49='Tab.zápasov'!$M$2)," ","čaká"))))</f>
        <v> </v>
      </c>
      <c r="E49" s="58" t="str">
        <f>J39</f>
        <v>w.o.</v>
      </c>
      <c r="F49" s="62" t="str">
        <f>J40</f>
        <v>w.o.</v>
      </c>
      <c r="G49" s="59">
        <f t="shared" si="0"/>
        <v>0</v>
      </c>
      <c r="H49" s="59">
        <f t="shared" si="3"/>
        <v>0</v>
      </c>
      <c r="I49" s="226"/>
      <c r="J49" s="59" t="str">
        <f t="shared" si="12"/>
        <v>w.o.</v>
      </c>
      <c r="K49" s="62"/>
      <c r="L49" s="61" t="str">
        <f t="shared" si="13"/>
        <v>w.o.</v>
      </c>
      <c r="M49" s="38"/>
      <c r="N49" s="47" t="str">
        <f>IF(OR($G49+$H49=0,H49&lt;0)," ",IF(G49&lt;0,'Všeob.údaje'!$B$11,'Tab.zápasov'!G49))</f>
        <v> </v>
      </c>
      <c r="O49" s="47" t="str">
        <f>IF(OR($G49+$H49=0,G49&lt;0)," ",IF(H49&lt;0,'Všeob.údaje'!$B$11,'Tab.zápasov'!H49))</f>
        <v> </v>
      </c>
      <c r="P49" s="47" t="str">
        <f t="shared" si="14"/>
        <v>B2a</v>
      </c>
      <c r="Q49" s="47">
        <f t="shared" si="5"/>
        <v>3</v>
      </c>
      <c r="R49" s="49">
        <v>30</v>
      </c>
      <c r="S49" s="50">
        <v>3</v>
      </c>
      <c r="T49" s="51"/>
      <c r="U49" s="52"/>
      <c r="V49" s="8"/>
    </row>
    <row r="50" spans="1:22" ht="12.75">
      <c r="A50" s="53"/>
      <c r="B50" s="240">
        <f>B49</f>
        <v>5</v>
      </c>
      <c r="C50" s="54"/>
      <c r="D50" s="55" t="str">
        <f>IF(OR(E50="",F50="")," ",IF(G50+H50&lt;&gt;0,"hotový",IF(AND(C50&lt;&gt;"",C50&lt;&gt;0),"hrá sa",IF(OR(E50='Tab.zápasov'!$M$2,'Tab.zápasov'!F50='Tab.zápasov'!$M$2)," ","čaká"))))</f>
        <v> </v>
      </c>
      <c r="E50" s="58" t="str">
        <f>J41</f>
        <v>w.o.</v>
      </c>
      <c r="F50" s="62" t="str">
        <f>J42</f>
        <v>w.o.</v>
      </c>
      <c r="G50" s="59">
        <f t="shared" si="0"/>
        <v>0</v>
      </c>
      <c r="H50" s="59">
        <f t="shared" si="3"/>
        <v>0</v>
      </c>
      <c r="I50" s="226"/>
      <c r="J50" s="59" t="str">
        <f t="shared" si="12"/>
        <v>w.o.</v>
      </c>
      <c r="K50" s="157" t="s">
        <v>72</v>
      </c>
      <c r="L50" s="61" t="str">
        <f t="shared" si="13"/>
        <v>w.o.</v>
      </c>
      <c r="M50" s="38"/>
      <c r="N50" s="47" t="str">
        <f>IF(OR($G50+$H50=0,H50&lt;0)," ",IF(G50&lt;0,'Všeob.údaje'!$B$11,'Tab.zápasov'!G50))</f>
        <v> </v>
      </c>
      <c r="O50" s="47" t="str">
        <f>IF(OR($G50+$H50=0,G50&lt;0)," ",IF(H50&lt;0,'Všeob.údaje'!$B$11,'Tab.zápasov'!H50))</f>
        <v> </v>
      </c>
      <c r="P50" s="47" t="str">
        <f t="shared" si="14"/>
        <v>B2a</v>
      </c>
      <c r="Q50" s="47">
        <f t="shared" si="5"/>
        <v>4</v>
      </c>
      <c r="R50" s="49">
        <v>30</v>
      </c>
      <c r="S50" s="50">
        <v>4</v>
      </c>
      <c r="T50" s="51"/>
      <c r="U50" s="52"/>
      <c r="V50" s="8"/>
    </row>
    <row r="51" spans="1:22" ht="12.75">
      <c r="A51" s="53" t="s">
        <v>16</v>
      </c>
      <c r="B51" s="241">
        <f>Pavúk!F7</f>
        <v>6</v>
      </c>
      <c r="C51" s="54"/>
      <c r="D51" s="55" t="str">
        <f>IF(OR(E51="",F51="")," ",IF(G51+H51&lt;&gt;0,"hotový",IF(AND(C51&lt;&gt;"",C51&lt;&gt;0),"hrá sa",IF(OR(E51='Tab.zápasov'!$M$2,'Tab.zápasov'!F51='Tab.zápasov'!$M$2)," ","čaká"))))</f>
        <v> </v>
      </c>
      <c r="E51" s="58" t="str">
        <f>J47</f>
        <v>w.o.</v>
      </c>
      <c r="F51" s="62" t="str">
        <f>L46</f>
        <v>w.o.</v>
      </c>
      <c r="G51" s="59">
        <f t="shared" si="0"/>
        <v>0</v>
      </c>
      <c r="H51" s="59">
        <f t="shared" si="3"/>
        <v>0</v>
      </c>
      <c r="I51" s="226"/>
      <c r="J51" s="59" t="str">
        <f aca="true" t="shared" si="16" ref="J51:J62">IF($F51=$M$2,$E51,IF($E51=$M$2,$F51,IF($G51&gt;$H51,$E51,IF($G51&lt;$H51,$F51,""))))</f>
        <v>w.o.</v>
      </c>
      <c r="K51" s="56">
        <v>2</v>
      </c>
      <c r="L51" s="61" t="str">
        <f aca="true" t="shared" si="17" ref="L51:L62">IF($F51=$M$2,$F51,IF($E51=$M$2,$E51,IF($G51&gt;$H51,$F51,IF($G51&lt;$H51,$E51,""))))</f>
        <v>w.o.</v>
      </c>
      <c r="M51" s="38"/>
      <c r="N51" s="47" t="str">
        <f>IF(OR($G51+$H51=0,H51&lt;0)," ",IF(G51&lt;0,'Všeob.údaje'!$B$11,'Tab.zápasov'!G51))</f>
        <v> </v>
      </c>
      <c r="O51" s="47" t="str">
        <f>IF(OR($G51+$H51=0,G51&lt;0)," ",IF(H51&lt;0,'Všeob.údaje'!$B$11,'Tab.zápasov'!H51))</f>
        <v> </v>
      </c>
      <c r="P51" s="47" t="str">
        <f>IF(A51=0,#REF!,A51)</f>
        <v>B2b</v>
      </c>
      <c r="Q51" s="47">
        <f t="shared" si="5"/>
        <v>1</v>
      </c>
      <c r="R51" s="49">
        <v>31</v>
      </c>
      <c r="S51" s="50">
        <v>1</v>
      </c>
      <c r="T51" s="51"/>
      <c r="U51" s="52"/>
      <c r="V51" s="8"/>
    </row>
    <row r="52" spans="1:22" ht="12.75">
      <c r="A52" s="53"/>
      <c r="B52" s="240">
        <f>B51</f>
        <v>6</v>
      </c>
      <c r="C52" s="54"/>
      <c r="D52" s="55" t="str">
        <f>IF(OR(E52="",F52="")," ",IF(G52+H52&lt;&gt;0,"hotový",IF(AND(C52&lt;&gt;"",C52&lt;&gt;0),"hrá sa",IF(OR(E52='Tab.zápasov'!$M$2,'Tab.zápasov'!F52='Tab.zápasov'!$M$2)," ","čaká"))))</f>
        <v> </v>
      </c>
      <c r="E52" s="58" t="str">
        <f>J48</f>
        <v>w.o.</v>
      </c>
      <c r="F52" s="62" t="str">
        <f>L45</f>
        <v>w.o.</v>
      </c>
      <c r="G52" s="59">
        <f t="shared" si="0"/>
        <v>0</v>
      </c>
      <c r="H52" s="59">
        <f t="shared" si="3"/>
        <v>0</v>
      </c>
      <c r="I52" s="226"/>
      <c r="J52" s="59" t="str">
        <f t="shared" si="16"/>
        <v>w.o.</v>
      </c>
      <c r="K52" s="56">
        <v>1</v>
      </c>
      <c r="L52" s="61" t="str">
        <f t="shared" si="17"/>
        <v>w.o.</v>
      </c>
      <c r="M52" s="38"/>
      <c r="N52" s="47" t="str">
        <f>IF(OR($G52+$H52=0,H52&lt;0)," ",IF(G52&lt;0,'Všeob.údaje'!$B$11,'Tab.zápasov'!G52))</f>
        <v> </v>
      </c>
      <c r="O52" s="47" t="str">
        <f>IF(OR($G52+$H52=0,G52&lt;0)," ",IF(H52&lt;0,'Všeob.údaje'!$B$11,'Tab.zápasov'!H52))</f>
        <v> </v>
      </c>
      <c r="P52" s="47" t="str">
        <f t="shared" si="14"/>
        <v>B2b</v>
      </c>
      <c r="Q52" s="47">
        <f t="shared" si="5"/>
        <v>2</v>
      </c>
      <c r="R52" s="49">
        <v>31</v>
      </c>
      <c r="S52" s="50">
        <v>2</v>
      </c>
      <c r="T52" s="51"/>
      <c r="U52" s="52"/>
      <c r="V52" s="8"/>
    </row>
    <row r="53" spans="1:22" ht="12.75">
      <c r="A53" s="53"/>
      <c r="B53" s="240">
        <f>B52</f>
        <v>6</v>
      </c>
      <c r="C53" s="54"/>
      <c r="D53" s="55" t="str">
        <f>IF(OR(E53="",F53="")," ",IF(G53+H53&lt;&gt;0,"hotový",IF(AND(C53&lt;&gt;"",C53&lt;&gt;0),"hrá sa",IF(OR(E53='Tab.zápasov'!$M$2,'Tab.zápasov'!F53='Tab.zápasov'!$M$2)," ","čaká"))))</f>
        <v> </v>
      </c>
      <c r="E53" s="58" t="str">
        <f>J49</f>
        <v>w.o.</v>
      </c>
      <c r="F53" s="62" t="str">
        <f>L44</f>
        <v>w.o.</v>
      </c>
      <c r="G53" s="59">
        <f t="shared" si="0"/>
        <v>0</v>
      </c>
      <c r="H53" s="59">
        <f t="shared" si="3"/>
        <v>0</v>
      </c>
      <c r="I53" s="226"/>
      <c r="J53" s="59" t="str">
        <f t="shared" si="16"/>
        <v>w.o.</v>
      </c>
      <c r="K53" s="56">
        <v>4</v>
      </c>
      <c r="L53" s="61" t="str">
        <f t="shared" si="17"/>
        <v>w.o.</v>
      </c>
      <c r="M53" s="38"/>
      <c r="N53" s="47" t="str">
        <f>IF(OR($G53+$H53=0,H53&lt;0)," ",IF(G53&lt;0,'Všeob.údaje'!$B$11,'Tab.zápasov'!G53))</f>
        <v> </v>
      </c>
      <c r="O53" s="47" t="str">
        <f>IF(OR($G53+$H53=0,G53&lt;0)," ",IF(H53&lt;0,'Všeob.údaje'!$B$11,'Tab.zápasov'!H53))</f>
        <v> </v>
      </c>
      <c r="P53" s="47" t="str">
        <f t="shared" si="14"/>
        <v>B2b</v>
      </c>
      <c r="Q53" s="47">
        <f t="shared" si="5"/>
        <v>3</v>
      </c>
      <c r="R53" s="49">
        <v>31</v>
      </c>
      <c r="S53" s="50">
        <v>3</v>
      </c>
      <c r="T53" s="51"/>
      <c r="U53" s="52"/>
      <c r="V53" s="8"/>
    </row>
    <row r="54" spans="1:22" ht="13.5" thickBot="1">
      <c r="A54" s="53"/>
      <c r="B54" s="240">
        <f>B53</f>
        <v>6</v>
      </c>
      <c r="C54" s="54"/>
      <c r="D54" s="55" t="str">
        <f>IF(OR(E54="",F54="")," ",IF(G54+H54&lt;&gt;0,"hotový",IF(AND(C54&lt;&gt;"",C54&lt;&gt;0),"hrá sa",IF(OR(E54='Tab.zápasov'!$M$2,'Tab.zápasov'!F54='Tab.zápasov'!$M$2)," ","čaká"))))</f>
        <v> </v>
      </c>
      <c r="E54" s="58" t="str">
        <f>J50</f>
        <v>w.o.</v>
      </c>
      <c r="F54" s="62" t="str">
        <f>L43</f>
        <v>w.o.</v>
      </c>
      <c r="G54" s="59">
        <f t="shared" si="0"/>
        <v>0</v>
      </c>
      <c r="H54" s="59">
        <f t="shared" si="3"/>
        <v>0</v>
      </c>
      <c r="I54" s="226"/>
      <c r="J54" s="59" t="str">
        <f t="shared" si="16"/>
        <v>w.o.</v>
      </c>
      <c r="K54" s="57">
        <v>3</v>
      </c>
      <c r="L54" s="61" t="str">
        <f t="shared" si="17"/>
        <v>w.o.</v>
      </c>
      <c r="M54" s="38"/>
      <c r="N54" s="47" t="str">
        <f>IF(OR($G54+$H54=0,H54&lt;0)," ",IF(G54&lt;0,'Všeob.údaje'!$B$11,'Tab.zápasov'!G54))</f>
        <v> </v>
      </c>
      <c r="O54" s="47" t="str">
        <f>IF(OR($G54+$H54=0,G54&lt;0)," ",IF(H54&lt;0,'Všeob.údaje'!$B$11,'Tab.zápasov'!H54))</f>
        <v> </v>
      </c>
      <c r="P54" s="47" t="str">
        <f t="shared" si="14"/>
        <v>B2b</v>
      </c>
      <c r="Q54" s="47">
        <f t="shared" si="5"/>
        <v>4</v>
      </c>
      <c r="R54" s="49">
        <v>31</v>
      </c>
      <c r="S54" s="50">
        <v>4</v>
      </c>
      <c r="T54" s="51"/>
      <c r="U54" s="52"/>
      <c r="V54" s="8"/>
    </row>
    <row r="55" spans="1:22" ht="12.75">
      <c r="A55" s="53" t="s">
        <v>20</v>
      </c>
      <c r="B55" s="241">
        <f>Pavúk!AG7</f>
        <v>7</v>
      </c>
      <c r="C55" s="54"/>
      <c r="D55" s="55" t="str">
        <f>IF(OR(E55="",F55="")," ",IF(G55+H55&lt;&gt;0,"hotový",IF(AND(C55&lt;&gt;"",C55&lt;&gt;0),"hrá sa",IF(OR(E55='Tab.zápasov'!$M$2,'Tab.zápasov'!F55='Tab.zápasov'!$M$2)," ","čaká"))))</f>
        <v> </v>
      </c>
      <c r="E55" s="58" t="str">
        <f>J43</f>
        <v>w.o.</v>
      </c>
      <c r="F55" s="62" t="str">
        <f>IF($K$51=$S51,$J$51,IF($K$52=$S51,$J$52,IF($K$53=$S51,$J$53,IF($K$54=$S51,$J$54,))))</f>
        <v>w.o.</v>
      </c>
      <c r="G55" s="59">
        <f t="shared" si="0"/>
        <v>0</v>
      </c>
      <c r="H55" s="59">
        <f t="shared" si="3"/>
        <v>0</v>
      </c>
      <c r="I55" s="226"/>
      <c r="J55" s="59" t="str">
        <f t="shared" si="16"/>
        <v>w.o.</v>
      </c>
      <c r="K55" s="60"/>
      <c r="L55" s="61" t="str">
        <f t="shared" si="17"/>
        <v>w.o.</v>
      </c>
      <c r="M55" s="38"/>
      <c r="N55" s="47" t="str">
        <f>IF(OR($G55+$H55=0,H55&lt;0)," ",IF(G55&lt;0,'Všeob.údaje'!$B$11,'Tab.zápasov'!G55))</f>
        <v> </v>
      </c>
      <c r="O55" s="47" t="str">
        <f>IF(OR($G55+$H55=0,G55&lt;0)," ",IF(H55&lt;0,'Všeob.údaje'!$B$11,'Tab.zápasov'!H55))</f>
        <v> </v>
      </c>
      <c r="P55" s="47" t="str">
        <f>IF(A55=0,#REF!,A55)</f>
        <v>4F</v>
      </c>
      <c r="Q55" s="47">
        <f t="shared" si="5"/>
        <v>1</v>
      </c>
      <c r="R55" s="49">
        <v>4</v>
      </c>
      <c r="S55" s="50">
        <v>5</v>
      </c>
      <c r="T55" s="51"/>
      <c r="U55" s="52"/>
      <c r="V55" s="8"/>
    </row>
    <row r="56" spans="1:22" ht="12.75">
      <c r="A56" s="53"/>
      <c r="B56" s="240">
        <f>B55</f>
        <v>7</v>
      </c>
      <c r="C56" s="54"/>
      <c r="D56" s="55" t="str">
        <f>IF(OR(E56="",F56="")," ",IF(G56+H56&lt;&gt;0,"hotový",IF(AND(C56&lt;&gt;"",C56&lt;&gt;0),"hrá sa",IF(OR(E56='Tab.zápasov'!$M$2,'Tab.zápasov'!F56='Tab.zápasov'!$M$2)," ","čaká"))))</f>
        <v> </v>
      </c>
      <c r="E56" s="58" t="str">
        <f>J44</f>
        <v>w.o.</v>
      </c>
      <c r="F56" s="62" t="str">
        <f>IF($K$51=$S52,$J$51,IF($K$52=$S52,$J$52,IF($K$53=$S52,$J$53,IF($K$54=$S52,$J$54,))))</f>
        <v>w.o.</v>
      </c>
      <c r="G56" s="59">
        <f t="shared" si="0"/>
        <v>0</v>
      </c>
      <c r="H56" s="59">
        <f t="shared" si="3"/>
        <v>0</v>
      </c>
      <c r="I56" s="226"/>
      <c r="J56" s="59" t="str">
        <f t="shared" si="16"/>
        <v>w.o.</v>
      </c>
      <c r="K56" s="62"/>
      <c r="L56" s="61" t="str">
        <f t="shared" si="17"/>
        <v>w.o.</v>
      </c>
      <c r="M56" s="38"/>
      <c r="N56" s="47" t="str">
        <f>IF(OR($G56+$H56=0,H56&lt;0)," ",IF(G56&lt;0,'Všeob.údaje'!$B$11,'Tab.zápasov'!G56))</f>
        <v> </v>
      </c>
      <c r="O56" s="47" t="str">
        <f>IF(OR($G56+$H56=0,G56&lt;0)," ",IF(H56&lt;0,'Všeob.údaje'!$B$11,'Tab.zápasov'!H56))</f>
        <v> </v>
      </c>
      <c r="P56" s="47" t="str">
        <f t="shared" si="14"/>
        <v>4F</v>
      </c>
      <c r="Q56" s="47">
        <f t="shared" si="5"/>
        <v>2</v>
      </c>
      <c r="R56" s="49">
        <v>4</v>
      </c>
      <c r="S56" s="50">
        <v>6</v>
      </c>
      <c r="T56" s="51"/>
      <c r="U56" s="52"/>
      <c r="V56" s="8"/>
    </row>
    <row r="57" spans="1:22" ht="12.75">
      <c r="A57" s="53"/>
      <c r="B57" s="240">
        <f>B56</f>
        <v>7</v>
      </c>
      <c r="C57" s="54"/>
      <c r="D57" s="55" t="str">
        <f>IF(OR(E57="",F57="")," ",IF(G57+H57&lt;&gt;0,"hotový",IF(AND(C57&lt;&gt;"",C57&lt;&gt;0),"hrá sa",IF(OR(E57='Tab.zápasov'!$M$2,'Tab.zápasov'!F57='Tab.zápasov'!$M$2)," ","čaká"))))</f>
        <v> </v>
      </c>
      <c r="E57" s="58" t="str">
        <f>J45</f>
        <v>w.o.</v>
      </c>
      <c r="F57" s="62" t="str">
        <f>IF($K$51=$S53,$J$51,IF($K$52=$S53,$J$52,IF($K$53=$S53,$J$53,IF($K$54=$S53,$J$54,))))</f>
        <v>w.o.</v>
      </c>
      <c r="G57" s="59">
        <f t="shared" si="0"/>
        <v>0</v>
      </c>
      <c r="H57" s="59">
        <f t="shared" si="3"/>
        <v>0</v>
      </c>
      <c r="I57" s="226"/>
      <c r="J57" s="59" t="str">
        <f t="shared" si="16"/>
        <v>w.o.</v>
      </c>
      <c r="K57" s="62"/>
      <c r="L57" s="61" t="str">
        <f t="shared" si="17"/>
        <v>w.o.</v>
      </c>
      <c r="M57" s="38"/>
      <c r="N57" s="47" t="str">
        <f>IF(OR($G57+$H57=0,H57&lt;0)," ",IF(G57&lt;0,'Všeob.údaje'!$B$11,'Tab.zápasov'!G57))</f>
        <v> </v>
      </c>
      <c r="O57" s="47" t="str">
        <f>IF(OR($G57+$H57=0,G57&lt;0)," ",IF(H57&lt;0,'Všeob.údaje'!$B$11,'Tab.zápasov'!H57))</f>
        <v> </v>
      </c>
      <c r="P57" s="47" t="str">
        <f t="shared" si="14"/>
        <v>4F</v>
      </c>
      <c r="Q57" s="47">
        <f t="shared" si="5"/>
        <v>3</v>
      </c>
      <c r="R57" s="49">
        <v>4</v>
      </c>
      <c r="S57" s="50">
        <v>7</v>
      </c>
      <c r="T57" s="51"/>
      <c r="U57" s="52"/>
      <c r="V57" s="8"/>
    </row>
    <row r="58" spans="1:22" ht="12.75">
      <c r="A58" s="53"/>
      <c r="B58" s="240">
        <f>B57</f>
        <v>7</v>
      </c>
      <c r="C58" s="54"/>
      <c r="D58" s="55" t="str">
        <f>IF(OR(E58="",F58="")," ",IF(G58+H58&lt;&gt;0,"hotový",IF(AND(C58&lt;&gt;"",C58&lt;&gt;0),"hrá sa",IF(OR(E58='Tab.zápasov'!$M$2,'Tab.zápasov'!F58='Tab.zápasov'!$M$2)," ","čaká"))))</f>
        <v> </v>
      </c>
      <c r="E58" s="58" t="str">
        <f>J46</f>
        <v>w.o.</v>
      </c>
      <c r="F58" s="62" t="str">
        <f>IF($K$51=$S54,$J$51,IF($K$52=$S54,$J$52,IF($K$53=$S54,$J$53,IF($K$54=$S54,$J$54,))))</f>
        <v>w.o.</v>
      </c>
      <c r="G58" s="59">
        <f t="shared" si="0"/>
        <v>0</v>
      </c>
      <c r="H58" s="59">
        <f t="shared" si="3"/>
        <v>0</v>
      </c>
      <c r="I58" s="226"/>
      <c r="J58" s="59" t="str">
        <f t="shared" si="16"/>
        <v>w.o.</v>
      </c>
      <c r="K58" s="62"/>
      <c r="L58" s="61" t="str">
        <f t="shared" si="17"/>
        <v>w.o.</v>
      </c>
      <c r="M58" s="38"/>
      <c r="N58" s="47" t="str">
        <f>IF(OR($G58+$H58=0,H58&lt;0)," ",IF(G58&lt;0,'Všeob.údaje'!$B$11,'Tab.zápasov'!G58))</f>
        <v> </v>
      </c>
      <c r="O58" s="47" t="str">
        <f>IF(OR($G58+$H58=0,G58&lt;0)," ",IF(H58&lt;0,'Všeob.údaje'!$B$11,'Tab.zápasov'!H58))</f>
        <v> </v>
      </c>
      <c r="P58" s="47" t="str">
        <f t="shared" si="14"/>
        <v>4F</v>
      </c>
      <c r="Q58" s="47">
        <f t="shared" si="5"/>
        <v>4</v>
      </c>
      <c r="R58" s="49">
        <v>4</v>
      </c>
      <c r="S58" s="50">
        <v>8</v>
      </c>
      <c r="T58" s="51"/>
      <c r="U58" s="52"/>
      <c r="V58" s="8"/>
    </row>
    <row r="59" spans="1:22" ht="12.75">
      <c r="A59" s="53" t="s">
        <v>17</v>
      </c>
      <c r="B59" s="241">
        <f>Pavúk!AL11</f>
        <v>7</v>
      </c>
      <c r="C59" s="54"/>
      <c r="D59" s="55" t="str">
        <f>IF(OR(E59="",F59="")," ",IF(G59+H59&lt;&gt;0,"hotový",IF(AND(C59&lt;&gt;"",C59&lt;&gt;0),"hrá sa",IF(OR(E59='Tab.zápasov'!$M$2,'Tab.zápasov'!F59='Tab.zápasov'!$M$2)," ","čaká"))))</f>
        <v> </v>
      </c>
      <c r="E59" s="58" t="str">
        <f>J55</f>
        <v>w.o.</v>
      </c>
      <c r="F59" s="62" t="str">
        <f>J56</f>
        <v>w.o.</v>
      </c>
      <c r="G59" s="59">
        <f t="shared" si="0"/>
        <v>0</v>
      </c>
      <c r="H59" s="59">
        <f t="shared" si="3"/>
        <v>0</v>
      </c>
      <c r="I59" s="226"/>
      <c r="J59" s="59" t="str">
        <f t="shared" si="16"/>
        <v>w.o.</v>
      </c>
      <c r="K59" s="62"/>
      <c r="L59" s="61" t="str">
        <f t="shared" si="17"/>
        <v>w.o.</v>
      </c>
      <c r="M59" s="38"/>
      <c r="N59" s="47" t="str">
        <f>IF(OR($G59+$H59=0,H59&lt;0)," ",IF(G59&lt;0,'Všeob.údaje'!$B$11,'Tab.zápasov'!G59))</f>
        <v> </v>
      </c>
      <c r="O59" s="47" t="str">
        <f>IF(OR($G59+$H59=0,G59&lt;0)," ",IF(H59&lt;0,'Všeob.údaje'!$B$11,'Tab.zápasov'!H59))</f>
        <v> </v>
      </c>
      <c r="P59" s="47" t="str">
        <f>IF(A59=0,#REF!,A59)</f>
        <v>SF</v>
      </c>
      <c r="Q59" s="47">
        <f t="shared" si="5"/>
        <v>1</v>
      </c>
      <c r="R59" s="49">
        <v>5</v>
      </c>
      <c r="S59" s="50">
        <v>6</v>
      </c>
      <c r="T59" s="51"/>
      <c r="U59" s="52"/>
      <c r="V59" s="8"/>
    </row>
    <row r="60" spans="1:22" ht="12.75">
      <c r="A60" s="53"/>
      <c r="B60" s="240">
        <f>B59</f>
        <v>7</v>
      </c>
      <c r="C60" s="54"/>
      <c r="D60" s="55" t="str">
        <f>IF(OR(E60="",F60="")," ",IF(G60+H60&lt;&gt;0,"hotový",IF(AND(C60&lt;&gt;"",C60&lt;&gt;0),"hrá sa",IF(OR(E60='Tab.zápasov'!$M$2,'Tab.zápasov'!F60='Tab.zápasov'!$M$2)," ","čaká"))))</f>
        <v> </v>
      </c>
      <c r="E60" s="58" t="str">
        <f>J57</f>
        <v>w.o.</v>
      </c>
      <c r="F60" s="62" t="str">
        <f>J58</f>
        <v>w.o.</v>
      </c>
      <c r="G60" s="59">
        <f t="shared" si="0"/>
        <v>0</v>
      </c>
      <c r="H60" s="59">
        <f t="shared" si="3"/>
        <v>0</v>
      </c>
      <c r="I60" s="226"/>
      <c r="J60" s="59" t="str">
        <f t="shared" si="16"/>
        <v>w.o.</v>
      </c>
      <c r="K60" s="62"/>
      <c r="L60" s="61" t="str">
        <f t="shared" si="17"/>
        <v>w.o.</v>
      </c>
      <c r="M60" s="38"/>
      <c r="N60" s="47" t="str">
        <f>IF(OR($G60+$H60=0,H60&lt;0)," ",IF(G60&lt;0,'Všeob.údaje'!$B$11,'Tab.zápasov'!G60))</f>
        <v> </v>
      </c>
      <c r="O60" s="47" t="str">
        <f>IF(OR($G60+$H60=0,G60&lt;0)," ",IF(H60&lt;0,'Všeob.údaje'!$B$11,'Tab.zápasov'!H60))</f>
        <v> </v>
      </c>
      <c r="P60" s="47" t="str">
        <f t="shared" si="14"/>
        <v>SF</v>
      </c>
      <c r="Q60" s="47">
        <f t="shared" si="5"/>
        <v>2</v>
      </c>
      <c r="R60" s="49">
        <v>5</v>
      </c>
      <c r="S60" s="50">
        <v>7</v>
      </c>
      <c r="T60" s="51"/>
      <c r="U60" s="52"/>
      <c r="V60" s="8"/>
    </row>
    <row r="61" spans="1:22" ht="12.75">
      <c r="A61" s="230" t="s">
        <v>18</v>
      </c>
      <c r="B61" s="242">
        <f>Pavúk!AQ19</f>
        <v>9</v>
      </c>
      <c r="C61" s="231"/>
      <c r="D61" s="232" t="str">
        <f>IF(OR(E61="",F61="")," ",IF(G61+H61&lt;&gt;0,"hotový",IF(AND(C61&lt;&gt;"",C61&lt;&gt;0),"hrá sa",IF(OR(E61='Tab.zápasov'!$M$2,'Tab.zápasov'!F61='Tab.zápasov'!$M$2)," ","čaká"))))</f>
        <v> </v>
      </c>
      <c r="E61" s="233" t="str">
        <f>J59</f>
        <v>w.o.</v>
      </c>
      <c r="F61" s="234" t="str">
        <f>J60</f>
        <v>w.o.</v>
      </c>
      <c r="G61" s="235"/>
      <c r="H61" s="235"/>
      <c r="I61" s="236"/>
      <c r="J61" s="237" t="str">
        <f t="shared" si="16"/>
        <v>w.o.</v>
      </c>
      <c r="K61" s="234"/>
      <c r="L61" s="238" t="str">
        <f t="shared" si="17"/>
        <v>w.o.</v>
      </c>
      <c r="M61" s="38"/>
      <c r="N61" s="47" t="str">
        <f>IF(OR($G61+$H61=0,H61&lt;0)," ",IF(G61&lt;0,'Všeob.údaje'!$B$11,'Tab.zápasov'!G61))</f>
        <v> </v>
      </c>
      <c r="O61" s="47" t="str">
        <f>IF(OR($G61+$H61=0,G61&lt;0)," ",IF(H61&lt;0,'Všeob.údaje'!$B$11,'Tab.zápasov'!H61))</f>
        <v> </v>
      </c>
      <c r="P61" s="47" t="str">
        <f>IF(A61=0,#REF!,A61)</f>
        <v>FIN</v>
      </c>
      <c r="Q61" s="47">
        <f t="shared" si="5"/>
        <v>1</v>
      </c>
      <c r="R61" s="49">
        <v>6</v>
      </c>
      <c r="S61" s="50">
        <v>1</v>
      </c>
      <c r="T61" s="51"/>
      <c r="U61" s="52"/>
      <c r="V61" s="8"/>
    </row>
    <row r="62" spans="1:22" ht="13.5" thickBot="1">
      <c r="A62" s="265" t="s">
        <v>93</v>
      </c>
      <c r="B62" s="266">
        <f>Pavúk!AL19</f>
        <v>7</v>
      </c>
      <c r="C62" s="267"/>
      <c r="D62" s="268" t="str">
        <f>IF(OR(E62="",F62="",'Všeob.údaje'!$B$12&lt;&gt;"A")," ",IF(G62+H62&lt;&gt;0,"hotový",IF(AND(C62&lt;&gt;"",C62&lt;&gt;0),"hrá sa",IF(OR(E62='Tab.zápasov'!$M$2,'Tab.zápasov'!F62='Tab.zápasov'!$M$2)," ","čaká"))))</f>
        <v> </v>
      </c>
      <c r="E62" s="269" t="str">
        <f>IF('Všeob.údaje'!$B$12="A",L59," ")</f>
        <v>w.o.</v>
      </c>
      <c r="F62" s="270" t="str">
        <f>IF('Všeob.údaje'!$B$12="A",L60," ")</f>
        <v>w.o.</v>
      </c>
      <c r="G62" s="271"/>
      <c r="H62" s="271"/>
      <c r="I62" s="272"/>
      <c r="J62" s="273" t="str">
        <f t="shared" si="16"/>
        <v>w.o.</v>
      </c>
      <c r="K62" s="270"/>
      <c r="L62" s="274" t="str">
        <f t="shared" si="17"/>
        <v>w.o.</v>
      </c>
      <c r="M62" s="38"/>
      <c r="N62" s="47" t="str">
        <f>IF(OR($G62+$H62=0,H62&lt;0)," ",IF(G62&lt;0,'Všeob.údaje'!$B$11,'Tab.zápasov'!G62))</f>
        <v> </v>
      </c>
      <c r="O62" s="47" t="str">
        <f>IF(OR($G62+$H62=0,G62&lt;0)," ",IF(H62&lt;0,'Všeob.údaje'!$B$11,'Tab.zápasov'!H62))</f>
        <v> </v>
      </c>
      <c r="P62" s="47" t="str">
        <f t="shared" si="14"/>
        <v>3M</v>
      </c>
      <c r="Q62" s="47">
        <f t="shared" si="5"/>
        <v>1</v>
      </c>
      <c r="R62" s="49">
        <v>6</v>
      </c>
      <c r="S62" s="50">
        <v>2</v>
      </c>
      <c r="T62" s="51"/>
      <c r="U62" s="52"/>
      <c r="V62" s="8"/>
    </row>
    <row r="63" spans="1:22" ht="12.75">
      <c r="A63" s="26"/>
      <c r="B63" s="27"/>
      <c r="C63" s="27"/>
      <c r="D63" s="27"/>
      <c r="E63" s="21"/>
      <c r="F63" s="21"/>
      <c r="G63" s="28"/>
      <c r="H63" s="28"/>
      <c r="I63" s="21"/>
      <c r="J63" s="21"/>
      <c r="K63" s="21"/>
      <c r="L63" s="21"/>
      <c r="M63" s="22"/>
      <c r="N63" s="8"/>
      <c r="O63" s="8"/>
      <c r="P63" s="8"/>
      <c r="Q63" s="8"/>
      <c r="R63" s="8"/>
      <c r="S63" s="8"/>
      <c r="T63" s="8"/>
      <c r="U63" s="8"/>
      <c r="V63" s="8"/>
    </row>
    <row r="64" spans="1:22" ht="13.5" thickBot="1">
      <c r="A64" s="29"/>
      <c r="B64" s="30"/>
      <c r="C64" s="30"/>
      <c r="D64" s="30"/>
      <c r="E64" s="23"/>
      <c r="F64" s="23"/>
      <c r="G64" s="25"/>
      <c r="H64" s="25"/>
      <c r="I64" s="23"/>
      <c r="J64" s="23"/>
      <c r="K64" s="23"/>
      <c r="L64" s="23"/>
      <c r="M64" s="24"/>
      <c r="N64" s="8"/>
      <c r="O64" s="8"/>
      <c r="P64" s="8"/>
      <c r="Q64" s="8"/>
      <c r="R64" s="8"/>
      <c r="S64" s="8"/>
      <c r="T64" s="8"/>
      <c r="U64" s="8"/>
      <c r="V64" s="8"/>
    </row>
    <row r="65" spans="7:22" ht="12.75">
      <c r="G65" s="10"/>
      <c r="H65" s="10"/>
      <c r="N65" s="8"/>
      <c r="O65" s="8"/>
      <c r="P65" s="8"/>
      <c r="Q65" s="8"/>
      <c r="R65" s="8"/>
      <c r="S65" s="8"/>
      <c r="T65" s="8"/>
      <c r="U65" s="8"/>
      <c r="V65" s="8"/>
    </row>
    <row r="66" spans="7:22" ht="12.75">
      <c r="G66" s="10"/>
      <c r="H66" s="10"/>
      <c r="N66" s="8"/>
      <c r="O66" s="8"/>
      <c r="P66" s="8"/>
      <c r="Q66" s="8"/>
      <c r="R66" s="8"/>
      <c r="S66" s="8"/>
      <c r="T66" s="8"/>
      <c r="U66" s="8"/>
      <c r="V66" s="8"/>
    </row>
    <row r="67" spans="7:22" ht="12.75">
      <c r="G67" s="10"/>
      <c r="H67" s="10"/>
      <c r="N67" s="8"/>
      <c r="O67" s="8"/>
      <c r="P67" s="8"/>
      <c r="Q67" s="8"/>
      <c r="R67" s="8"/>
      <c r="S67" s="8"/>
      <c r="T67" s="8"/>
      <c r="U67" s="8"/>
      <c r="V67" s="8"/>
    </row>
    <row r="68" spans="7:22" ht="12.75">
      <c r="G68" s="10"/>
      <c r="H68" s="10"/>
      <c r="N68" s="8"/>
      <c r="O68" s="8"/>
      <c r="P68" s="8"/>
      <c r="Q68" s="8"/>
      <c r="R68" s="8"/>
      <c r="S68" s="8"/>
      <c r="T68" s="8"/>
      <c r="U68" s="8"/>
      <c r="V68" s="8"/>
    </row>
    <row r="69" spans="7:8" ht="12.75">
      <c r="G69" s="10"/>
      <c r="H69" s="10"/>
    </row>
    <row r="70" spans="7:8" ht="12.75">
      <c r="G70" s="10"/>
      <c r="H70" s="10"/>
    </row>
    <row r="71" spans="7:8" ht="12.75">
      <c r="G71" s="10"/>
      <c r="H71" s="10"/>
    </row>
    <row r="72" spans="7:8" ht="12.75">
      <c r="G72" s="10"/>
      <c r="H72" s="10"/>
    </row>
    <row r="73" spans="7:8" ht="12.75">
      <c r="G73" s="10"/>
      <c r="H73" s="10"/>
    </row>
    <row r="74" spans="7:8" ht="12.75">
      <c r="G74" s="10"/>
      <c r="H74" s="10"/>
    </row>
    <row r="75" spans="7:8" ht="12.75">
      <c r="G75" s="10"/>
      <c r="H75" s="10"/>
    </row>
    <row r="76" spans="7:8" ht="12.75">
      <c r="G76" s="10"/>
      <c r="H76" s="10"/>
    </row>
    <row r="77" spans="7:8" ht="12.75">
      <c r="G77" s="10"/>
      <c r="H77" s="10"/>
    </row>
    <row r="78" spans="7:8" ht="12.75">
      <c r="G78" s="10"/>
      <c r="H78" s="10"/>
    </row>
    <row r="79" spans="7:8" ht="12.75">
      <c r="G79" s="10"/>
      <c r="H79" s="10"/>
    </row>
    <row r="80" spans="7:8" ht="12.75">
      <c r="G80" s="10"/>
      <c r="H80" s="10"/>
    </row>
    <row r="81" spans="7:8" ht="12.75">
      <c r="G81" s="10"/>
      <c r="H81" s="10"/>
    </row>
    <row r="82" spans="7:8" ht="12.75">
      <c r="G82" s="10"/>
      <c r="H82" s="10"/>
    </row>
    <row r="83" spans="7:8" ht="12.75">
      <c r="G83" s="10"/>
      <c r="H83" s="10"/>
    </row>
    <row r="84" spans="7:8" ht="12.75">
      <c r="G84" s="10"/>
      <c r="H84" s="10"/>
    </row>
    <row r="85" spans="7:8" ht="12.75">
      <c r="G85" s="10"/>
      <c r="H85" s="10"/>
    </row>
    <row r="86" spans="7:8" ht="12.75">
      <c r="G86" s="10"/>
      <c r="H86" s="10"/>
    </row>
    <row r="87" spans="7:8" ht="12.75">
      <c r="G87" s="10"/>
      <c r="H87" s="10"/>
    </row>
    <row r="88" spans="7:8" ht="12.75">
      <c r="G88" s="10"/>
      <c r="H88" s="10"/>
    </row>
    <row r="89" spans="7:8" ht="12.75">
      <c r="G89" s="10"/>
      <c r="H89" s="10"/>
    </row>
    <row r="90" spans="7:8" ht="12.75">
      <c r="G90" s="10"/>
      <c r="H90" s="10"/>
    </row>
    <row r="91" spans="7:8" ht="12.75">
      <c r="G91" s="10"/>
      <c r="H91" s="10"/>
    </row>
    <row r="92" spans="7:8" ht="12.75">
      <c r="G92" s="10"/>
      <c r="H92" s="10"/>
    </row>
    <row r="93" spans="7:8" ht="12.75">
      <c r="G93" s="10"/>
      <c r="H93" s="10"/>
    </row>
    <row r="94" spans="7:8" ht="12.75">
      <c r="G94" s="10"/>
      <c r="H94" s="10"/>
    </row>
    <row r="95" spans="7:8" ht="12.75">
      <c r="G95" s="10"/>
      <c r="H95" s="10"/>
    </row>
    <row r="96" spans="7:8" ht="12.75">
      <c r="G96" s="10"/>
      <c r="H96" s="10"/>
    </row>
    <row r="97" spans="7:8" ht="12.75">
      <c r="G97" s="10"/>
      <c r="H97" s="10"/>
    </row>
    <row r="98" spans="7:8" ht="12.75">
      <c r="G98" s="10"/>
      <c r="H98" s="10"/>
    </row>
    <row r="99" spans="7:8" ht="12.75">
      <c r="G99" s="10"/>
      <c r="H99" s="10"/>
    </row>
    <row r="100" spans="7:8" ht="12.75">
      <c r="G100" s="10"/>
      <c r="H100" s="10"/>
    </row>
    <row r="101" spans="7:8" ht="12.75">
      <c r="G101" s="10"/>
      <c r="H101" s="10"/>
    </row>
    <row r="102" spans="7:8" ht="12.75">
      <c r="G102" s="10"/>
      <c r="H102" s="10"/>
    </row>
    <row r="103" spans="7:8" ht="12.75">
      <c r="G103" s="10"/>
      <c r="H103" s="10"/>
    </row>
    <row r="104" spans="7:8" ht="12.75">
      <c r="G104" s="10"/>
      <c r="H104" s="10"/>
    </row>
    <row r="105" spans="7:8" ht="12.75">
      <c r="G105" s="10"/>
      <c r="H105" s="10"/>
    </row>
    <row r="106" spans="7:8" ht="12.75">
      <c r="G106" s="10"/>
      <c r="H106" s="10"/>
    </row>
    <row r="107" spans="7:8" ht="12.75">
      <c r="G107" s="10"/>
      <c r="H107" s="10"/>
    </row>
    <row r="108" spans="7:8" ht="12.75">
      <c r="G108" s="10"/>
      <c r="H108" s="10"/>
    </row>
    <row r="109" spans="7:8" ht="12.75">
      <c r="G109" s="10"/>
      <c r="H109" s="10"/>
    </row>
    <row r="110" spans="7:8" ht="12.75">
      <c r="G110" s="10"/>
      <c r="H110" s="10"/>
    </row>
    <row r="111" spans="7:8" ht="12.75">
      <c r="G111" s="10"/>
      <c r="H111" s="10"/>
    </row>
    <row r="112" spans="7:8" ht="12.75">
      <c r="G112" s="10"/>
      <c r="H112" s="10"/>
    </row>
    <row r="113" spans="7:8" ht="12.75">
      <c r="G113" s="10"/>
      <c r="H113" s="10"/>
    </row>
    <row r="114" spans="7:8" ht="12.75">
      <c r="G114" s="10"/>
      <c r="H114" s="10"/>
    </row>
    <row r="115" spans="7:8" ht="12.75">
      <c r="G115" s="10"/>
      <c r="H115" s="10"/>
    </row>
    <row r="116" spans="7:8" ht="12.75">
      <c r="G116" s="10"/>
      <c r="H116" s="10"/>
    </row>
    <row r="117" spans="7:8" ht="12.75">
      <c r="G117" s="10"/>
      <c r="H117" s="10"/>
    </row>
    <row r="118" spans="7:8" ht="12.75">
      <c r="G118" s="10"/>
      <c r="H118" s="10"/>
    </row>
    <row r="119" spans="7:8" ht="12.75">
      <c r="G119" s="10"/>
      <c r="H119" s="10"/>
    </row>
    <row r="120" spans="7:8" ht="12.75">
      <c r="G120" s="10"/>
      <c r="H120" s="10"/>
    </row>
    <row r="121" spans="7:8" ht="12.75">
      <c r="G121" s="10"/>
      <c r="H121" s="10"/>
    </row>
    <row r="122" spans="7:8" ht="12.75">
      <c r="G122" s="10"/>
      <c r="H122" s="10"/>
    </row>
    <row r="123" spans="7:8" ht="12.75">
      <c r="G123" s="10"/>
      <c r="H123" s="10"/>
    </row>
    <row r="124" spans="7:8" ht="12.75">
      <c r="G124" s="10"/>
      <c r="H124" s="10"/>
    </row>
    <row r="125" spans="7:8" ht="12.75">
      <c r="G125" s="10"/>
      <c r="H125" s="10"/>
    </row>
    <row r="126" spans="7:8" ht="12.75">
      <c r="G126" s="10"/>
      <c r="H126" s="10"/>
    </row>
    <row r="127" spans="7:8" ht="12.75">
      <c r="G127" s="10"/>
      <c r="H127" s="10"/>
    </row>
    <row r="128" spans="7:8" ht="12.75">
      <c r="G128" s="10"/>
      <c r="H128" s="10"/>
    </row>
    <row r="129" spans="7:8" ht="12.75">
      <c r="G129" s="10"/>
      <c r="H129" s="10"/>
    </row>
    <row r="130" spans="7:8" ht="12.75">
      <c r="G130" s="10"/>
      <c r="H130" s="10"/>
    </row>
    <row r="131" spans="7:8" ht="12.75">
      <c r="G131" s="10"/>
      <c r="H131" s="10"/>
    </row>
    <row r="132" spans="7:8" ht="12.75">
      <c r="G132" s="10"/>
      <c r="H132" s="10"/>
    </row>
    <row r="133" spans="7:8" ht="12.75">
      <c r="G133" s="10"/>
      <c r="H133" s="10"/>
    </row>
    <row r="134" spans="7:8" ht="12.75">
      <c r="G134" s="10"/>
      <c r="H134" s="10"/>
    </row>
    <row r="135" spans="7:8" ht="12.75">
      <c r="G135" s="10"/>
      <c r="H135" s="10"/>
    </row>
    <row r="136" spans="7:8" ht="12.75">
      <c r="G136" s="10"/>
      <c r="H136" s="10"/>
    </row>
    <row r="137" spans="7:8" ht="12.75">
      <c r="G137" s="10"/>
      <c r="H137" s="10"/>
    </row>
    <row r="138" spans="7:8" ht="12.75">
      <c r="G138" s="10"/>
      <c r="H138" s="10"/>
    </row>
    <row r="139" spans="7:8" ht="12.75">
      <c r="G139" s="10"/>
      <c r="H139" s="10"/>
    </row>
  </sheetData>
  <conditionalFormatting sqref="D2">
    <cfRule type="cellIs" priority="1" dxfId="3" operator="equal" stopIfTrue="1">
      <formula>"čeká"</formula>
    </cfRule>
    <cfRule type="cellIs" priority="2" dxfId="4" operator="equal" stopIfTrue="1">
      <formula>"hraje se"</formula>
    </cfRule>
    <cfRule type="cellIs" priority="3" dxfId="5" operator="equal" stopIfTrue="1">
      <formula>"hotov"</formula>
    </cfRule>
  </conditionalFormatting>
  <conditionalFormatting sqref="D3:D62">
    <cfRule type="cellIs" priority="4" dxfId="3" operator="equal" stopIfTrue="1">
      <formula>"čaká"</formula>
    </cfRule>
    <cfRule type="cellIs" priority="5" dxfId="4" operator="equal" stopIfTrue="1">
      <formula>"hrá sa"</formula>
    </cfRule>
    <cfRule type="cellIs" priority="6" dxfId="5" operator="equal" stopIfTrue="1">
      <formula>"hotový"</formula>
    </cfRule>
  </conditionalFormatting>
  <dataValidations count="1">
    <dataValidation type="whole" allowBlank="1" showInputMessage="1" showErrorMessage="1" sqref="G3:H60">
      <formula1>-1</formula1>
      <formula2>A3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AD94"/>
  <sheetViews>
    <sheetView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9" sqref="F39"/>
    </sheetView>
  </sheetViews>
  <sheetFormatPr defaultColWidth="9.00390625" defaultRowHeight="12.75"/>
  <cols>
    <col min="1" max="1" width="2.625" style="2" customWidth="1"/>
    <col min="2" max="2" width="10.00390625" style="2" customWidth="1"/>
    <col min="3" max="3" width="19.875" style="2" customWidth="1"/>
    <col min="4" max="4" width="7.25390625" style="2" customWidth="1"/>
    <col min="5" max="5" width="13.00390625" style="2" customWidth="1"/>
    <col min="6" max="6" width="28.00390625" style="2" customWidth="1"/>
    <col min="7" max="7" width="8.125" style="2" customWidth="1"/>
    <col min="8" max="8" width="8.375" style="2" customWidth="1"/>
    <col min="9" max="9" width="8.125" style="2" customWidth="1"/>
    <col min="10" max="10" width="14.25390625" style="2" customWidth="1"/>
    <col min="11" max="11" width="21.125" style="2" customWidth="1"/>
    <col min="12" max="12" width="20.125" style="2" customWidth="1"/>
    <col min="13" max="13" width="16.75390625" style="2" customWidth="1"/>
    <col min="14" max="14" width="5.625" style="2" customWidth="1"/>
    <col min="15" max="15" width="30.125" style="2" customWidth="1"/>
    <col min="16" max="16" width="35.875" style="2" customWidth="1"/>
    <col min="17" max="17" width="6.625" style="2" customWidth="1"/>
    <col min="18" max="18" width="24.125" style="2" customWidth="1"/>
    <col min="19" max="19" width="6.625" style="2" customWidth="1"/>
    <col min="20" max="27" width="9.125" style="2" customWidth="1"/>
    <col min="28" max="28" width="7.375" style="2" customWidth="1"/>
    <col min="29" max="16384" width="9.125" style="2" customWidth="1"/>
  </cols>
  <sheetData>
    <row r="1" spans="1:30" s="20" customFormat="1" ht="13.5" thickBot="1">
      <c r="A1" s="123"/>
      <c r="B1" s="176" t="s">
        <v>62</v>
      </c>
      <c r="C1" s="177"/>
      <c r="D1" s="123"/>
      <c r="E1" s="176"/>
      <c r="F1" s="178"/>
      <c r="G1" s="297"/>
      <c r="H1" s="243"/>
      <c r="I1" s="244"/>
      <c r="J1" s="179" t="s">
        <v>91</v>
      </c>
      <c r="K1" s="181" t="s">
        <v>64</v>
      </c>
      <c r="L1" s="182"/>
      <c r="M1" s="182"/>
      <c r="N1" s="182"/>
      <c r="O1" s="182"/>
      <c r="P1" s="182"/>
      <c r="Q1" s="182"/>
      <c r="R1" s="183"/>
      <c r="S1" s="124"/>
      <c r="T1" s="125"/>
      <c r="U1" s="125"/>
      <c r="V1" s="125"/>
      <c r="W1" s="125"/>
      <c r="X1" s="125"/>
      <c r="Y1" s="125"/>
      <c r="Z1" s="125"/>
      <c r="AA1" s="125"/>
      <c r="AB1" s="125"/>
      <c r="AC1" s="32"/>
      <c r="AD1" s="19"/>
    </row>
    <row r="2" spans="1:30" ht="15" thickBot="1">
      <c r="A2" s="126"/>
      <c r="B2" s="176" t="s">
        <v>63</v>
      </c>
      <c r="C2" s="177" t="s">
        <v>60</v>
      </c>
      <c r="D2" s="127"/>
      <c r="E2" s="298" t="s">
        <v>65</v>
      </c>
      <c r="F2" s="299" t="s">
        <v>50</v>
      </c>
      <c r="G2" s="299" t="s">
        <v>67</v>
      </c>
      <c r="H2" s="300" t="s">
        <v>66</v>
      </c>
      <c r="I2" s="299" t="s">
        <v>94</v>
      </c>
      <c r="J2" s="203"/>
      <c r="K2" s="245" t="s">
        <v>60</v>
      </c>
      <c r="L2" s="174" t="s">
        <v>49</v>
      </c>
      <c r="M2" s="174" t="s">
        <v>50</v>
      </c>
      <c r="N2" s="174" t="s">
        <v>51</v>
      </c>
      <c r="O2" s="174" t="s">
        <v>61</v>
      </c>
      <c r="P2" s="174" t="s">
        <v>0</v>
      </c>
      <c r="Q2" s="174" t="s">
        <v>52</v>
      </c>
      <c r="R2" s="180" t="s">
        <v>60</v>
      </c>
      <c r="S2" s="128"/>
      <c r="T2" s="125"/>
      <c r="U2" s="67"/>
      <c r="V2" s="67"/>
      <c r="W2" s="67"/>
      <c r="X2" s="67"/>
      <c r="Y2" s="67"/>
      <c r="Z2" s="67"/>
      <c r="AA2" s="125"/>
      <c r="AB2" s="129"/>
      <c r="AC2" s="5"/>
      <c r="AD2" s="5"/>
    </row>
    <row r="3" spans="1:30" ht="15" thickTop="1">
      <c r="A3" s="126"/>
      <c r="B3" s="130">
        <f>'Zorad.úč.'!L2</f>
        <v>1</v>
      </c>
      <c r="C3" s="139" t="str">
        <f>'Zorad.úč.'!N2</f>
        <v>w.o.</v>
      </c>
      <c r="D3" s="140"/>
      <c r="E3" s="301" t="s">
        <v>21</v>
      </c>
      <c r="F3" s="302" t="e">
        <f>VLOOKUP('Tab.zápasov'!J61,$K$3:$O$34,5,FALSE)</f>
        <v>#N/A</v>
      </c>
      <c r="G3" s="303">
        <v>200</v>
      </c>
      <c r="H3" s="304">
        <v>250</v>
      </c>
      <c r="I3" s="303">
        <f>'Všeob.údaje'!$B$6*8</f>
        <v>0</v>
      </c>
      <c r="J3" s="291">
        <f>Účastníci!I37</f>
        <v>0</v>
      </c>
      <c r="K3" s="246" t="str">
        <f>IF('Zorad.úč.'!I18=" ","žžžžž",'Zorad.úč.'!I18)</f>
        <v>žžžžž</v>
      </c>
      <c r="L3" s="247">
        <f>'Zorad.úč.'!D18</f>
      </c>
      <c r="M3" s="247" t="e">
        <f>IF('Zorad.úč.'!E18=0," ",'Zorad.úč.'!E18)</f>
        <v>#N/A</v>
      </c>
      <c r="N3" s="247">
        <f>IF('Zorad.úč.'!F18=0," ",'Zorad.úč.'!F18)</f>
      </c>
      <c r="O3" s="247" t="e">
        <f>'Zorad.úč.'!J18</f>
        <v>#N/A</v>
      </c>
      <c r="P3" s="247" t="e">
        <f>'Zorad.úč.'!G18</f>
        <v>#N/A</v>
      </c>
      <c r="Q3" s="247" t="e">
        <f>'Zorad.úč.'!H18</f>
        <v>#N/A</v>
      </c>
      <c r="R3" s="139" t="str">
        <f>'Zorad.úč.'!I18</f>
        <v> </v>
      </c>
      <c r="S3" s="131"/>
      <c r="T3" s="129"/>
      <c r="U3" s="129"/>
      <c r="V3" s="129"/>
      <c r="W3" s="129"/>
      <c r="X3" s="129"/>
      <c r="Y3" s="129"/>
      <c r="Z3" s="129"/>
      <c r="AA3" s="129"/>
      <c r="AB3" s="129"/>
      <c r="AC3" s="5"/>
      <c r="AD3" s="5"/>
    </row>
    <row r="4" spans="1:30" ht="14.25">
      <c r="A4" s="126"/>
      <c r="B4" s="132">
        <f>'Zorad.úč.'!L3</f>
        <v>32</v>
      </c>
      <c r="C4" s="133" t="str">
        <f>'Zorad.úč.'!N3</f>
        <v>w.o.</v>
      </c>
      <c r="D4" s="140"/>
      <c r="E4" s="305" t="s">
        <v>22</v>
      </c>
      <c r="F4" s="302" t="e">
        <f>VLOOKUP('Tab.zápasov'!L61,$K$3:$O$34,5,FALSE)</f>
        <v>#N/A</v>
      </c>
      <c r="G4" s="306">
        <v>150</v>
      </c>
      <c r="H4" s="307">
        <v>200</v>
      </c>
      <c r="I4" s="306">
        <f>'Všeob.údaje'!$B$6*7</f>
        <v>0</v>
      </c>
      <c r="J4" s="292">
        <f>Účastníci!I38</f>
        <v>0</v>
      </c>
      <c r="K4" s="248" t="str">
        <f>IF('Zorad.úč.'!I13=" ","žžžžž",'Zorad.úč.'!I13)</f>
        <v>žžžžž</v>
      </c>
      <c r="L4" s="33">
        <f>'Zorad.úč.'!D13</f>
      </c>
      <c r="M4" s="33" t="e">
        <f>IF('Zorad.úč.'!E13=0," ",'Zorad.úč.'!E13)</f>
        <v>#N/A</v>
      </c>
      <c r="N4" s="33">
        <f>IF('Zorad.úč.'!F13=0," ",'Zorad.úč.'!F13)</f>
      </c>
      <c r="O4" s="33" t="e">
        <f>'Zorad.úč.'!J13</f>
        <v>#N/A</v>
      </c>
      <c r="P4" s="33" t="e">
        <f>'Zorad.úč.'!G13</f>
        <v>#N/A</v>
      </c>
      <c r="Q4" s="33" t="e">
        <f>'Zorad.úč.'!H13</f>
        <v>#N/A</v>
      </c>
      <c r="R4" s="133" t="str">
        <f>'Zorad.úč.'!I13</f>
        <v> </v>
      </c>
      <c r="S4" s="131"/>
      <c r="T4" s="129"/>
      <c r="U4" s="129"/>
      <c r="V4" s="129"/>
      <c r="W4" s="129"/>
      <c r="X4" s="129"/>
      <c r="Y4" s="129"/>
      <c r="Z4" s="129"/>
      <c r="AA4" s="129"/>
      <c r="AB4" s="129"/>
      <c r="AC4" s="5"/>
      <c r="AD4" s="5"/>
    </row>
    <row r="5" spans="1:30" ht="14.25">
      <c r="A5" s="126"/>
      <c r="B5" s="132">
        <f>'Zorad.úč.'!L4</f>
        <v>17</v>
      </c>
      <c r="C5" s="133" t="str">
        <f>'Zorad.úč.'!N4</f>
        <v>w.o.</v>
      </c>
      <c r="D5" s="140"/>
      <c r="E5" s="308" t="str">
        <f>IF('Všeob.údaje'!$B$12="A","3.","3. - 4.")</f>
        <v>3.</v>
      </c>
      <c r="F5" s="309" t="e">
        <f>VLOOKUP(IF('Všeob.údaje'!$B$12="A",'Tab.zápasov'!J62,'Tab.zápasov'!L59),$K$3:$O$34,5,FALSE)</f>
        <v>#N/A</v>
      </c>
      <c r="G5" s="306">
        <v>120</v>
      </c>
      <c r="H5" s="307">
        <v>150</v>
      </c>
      <c r="I5" s="306">
        <f>'Všeob.údaje'!$B$6*6</f>
        <v>0</v>
      </c>
      <c r="J5" s="292">
        <f>Účastníci!I39</f>
        <v>0</v>
      </c>
      <c r="K5" s="248" t="str">
        <f>IF('Zorad.úč.'!I27=" ","žžžžž",'Zorad.úč.'!I27)</f>
        <v>žžžžž</v>
      </c>
      <c r="L5" s="33">
        <f>'Zorad.úč.'!D27</f>
      </c>
      <c r="M5" s="33" t="e">
        <f>IF('Zorad.úč.'!E27=0," ",'Zorad.úč.'!E27)</f>
        <v>#N/A</v>
      </c>
      <c r="N5" s="33">
        <f>IF('Zorad.úč.'!F27=0," ",'Zorad.úč.'!F27)</f>
      </c>
      <c r="O5" s="33" t="e">
        <f>'Zorad.úč.'!J27</f>
        <v>#N/A</v>
      </c>
      <c r="P5" s="33" t="e">
        <f>'Zorad.úč.'!G27</f>
        <v>#N/A</v>
      </c>
      <c r="Q5" s="33" t="e">
        <f>'Zorad.úč.'!H27</f>
        <v>#N/A</v>
      </c>
      <c r="R5" s="133" t="str">
        <f>'Zorad.úč.'!I27</f>
        <v> </v>
      </c>
      <c r="S5" s="131"/>
      <c r="T5" s="129"/>
      <c r="U5" s="129"/>
      <c r="V5" s="129"/>
      <c r="W5" s="129"/>
      <c r="X5" s="129"/>
      <c r="Y5" s="129"/>
      <c r="Z5" s="129"/>
      <c r="AA5" s="129"/>
      <c r="AB5" s="129"/>
      <c r="AC5" s="5"/>
      <c r="AD5" s="5"/>
    </row>
    <row r="6" spans="1:30" ht="14.25">
      <c r="A6" s="126"/>
      <c r="B6" s="132">
        <f>'Zorad.úč.'!L5</f>
        <v>16</v>
      </c>
      <c r="C6" s="133" t="str">
        <f>'Zorad.úč.'!N5</f>
        <v>w.o.</v>
      </c>
      <c r="D6" s="140"/>
      <c r="E6" s="308" t="str">
        <f>IF('Všeob.údaje'!$B$12="A","4.","3. - 4.")</f>
        <v>4.</v>
      </c>
      <c r="F6" s="309" t="e">
        <f>VLOOKUP(IF('Všeob.údaje'!$B$12="A",'Tab.zápasov'!L62,'Tab.zápasov'!L60),$K$3:$O$34,5,FALSE)</f>
        <v>#N/A</v>
      </c>
      <c r="G6" s="306">
        <v>120</v>
      </c>
      <c r="H6" s="307">
        <v>150</v>
      </c>
      <c r="I6" s="306">
        <f>'Všeob.údaje'!$B$6*5</f>
        <v>0</v>
      </c>
      <c r="J6" s="293">
        <f>Účastníci!I40</f>
        <v>0</v>
      </c>
      <c r="K6" s="248" t="str">
        <f>IF('Zorad.úč.'!I12=" ","žžžžž",'Zorad.úč.'!I12)</f>
        <v>žžžžž</v>
      </c>
      <c r="L6" s="33">
        <f>'Zorad.úč.'!D12</f>
      </c>
      <c r="M6" s="33" t="e">
        <f>IF('Zorad.úč.'!E12=0," ",'Zorad.úč.'!E12)</f>
        <v>#N/A</v>
      </c>
      <c r="N6" s="33">
        <f>IF('Zorad.úč.'!F12=0," ",'Zorad.úč.'!F12)</f>
      </c>
      <c r="O6" s="33" t="e">
        <f>'Zorad.úč.'!J12</f>
        <v>#N/A</v>
      </c>
      <c r="P6" s="33" t="e">
        <f>'Zorad.úč.'!G12</f>
        <v>#N/A</v>
      </c>
      <c r="Q6" s="33" t="e">
        <f>'Zorad.úč.'!H12</f>
        <v>#N/A</v>
      </c>
      <c r="R6" s="133" t="str">
        <f>'Zorad.úč.'!I12</f>
        <v> </v>
      </c>
      <c r="S6" s="131"/>
      <c r="T6" s="129"/>
      <c r="U6" s="129"/>
      <c r="V6" s="129"/>
      <c r="W6" s="129"/>
      <c r="X6" s="129"/>
      <c r="Y6" s="129"/>
      <c r="Z6" s="129"/>
      <c r="AA6" s="129"/>
      <c r="AB6" s="129"/>
      <c r="AC6" s="5"/>
      <c r="AD6" s="5"/>
    </row>
    <row r="7" spans="1:30" ht="14.25">
      <c r="A7" s="126"/>
      <c r="B7" s="132">
        <f>'Zorad.úč.'!L6</f>
        <v>9</v>
      </c>
      <c r="C7" s="133" t="str">
        <f>'Zorad.úč.'!N6</f>
        <v>w.o.</v>
      </c>
      <c r="D7" s="140"/>
      <c r="E7" s="305" t="s">
        <v>89</v>
      </c>
      <c r="F7" s="302" t="e">
        <f>VLOOKUP('Tab.zápasov'!L55,$K$3:$O$34,5,FALSE)</f>
        <v>#N/A</v>
      </c>
      <c r="G7" s="306">
        <v>90</v>
      </c>
      <c r="H7" s="307">
        <v>120</v>
      </c>
      <c r="I7" s="306">
        <f>'Všeob.údaje'!$B$6*4</f>
        <v>0</v>
      </c>
      <c r="J7" s="294">
        <f>Účastníci!I41</f>
        <v>0</v>
      </c>
      <c r="K7" s="248" t="str">
        <f>IF('Zorad.úč.'!I4=" ","žžžžž",'Zorad.úč.'!I4)</f>
        <v>žžžžž</v>
      </c>
      <c r="L7" s="33">
        <f>'Zorad.úč.'!D4</f>
      </c>
      <c r="M7" s="33" t="e">
        <f>IF('Zorad.úč.'!E4=0," ",'Zorad.úč.'!E4)</f>
        <v>#N/A</v>
      </c>
      <c r="N7" s="33">
        <f>IF('Zorad.úč.'!F4=0," ",'Zorad.úč.'!F4)</f>
      </c>
      <c r="O7" s="33" t="e">
        <f>'Zorad.úč.'!J4</f>
        <v>#N/A</v>
      </c>
      <c r="P7" s="33" t="e">
        <f>'Zorad.úč.'!G4</f>
        <v>#N/A</v>
      </c>
      <c r="Q7" s="33" t="e">
        <f>'Zorad.úč.'!H4</f>
        <v>#N/A</v>
      </c>
      <c r="R7" s="133" t="str">
        <f>'Zorad.úč.'!I4</f>
        <v> </v>
      </c>
      <c r="S7" s="131"/>
      <c r="T7" s="129"/>
      <c r="U7" s="129"/>
      <c r="V7" s="129"/>
      <c r="W7" s="129"/>
      <c r="X7" s="129"/>
      <c r="Y7" s="129"/>
      <c r="Z7" s="129"/>
      <c r="AA7" s="129"/>
      <c r="AB7" s="129"/>
      <c r="AC7" s="5"/>
      <c r="AD7" s="5"/>
    </row>
    <row r="8" spans="1:30" ht="14.25">
      <c r="A8" s="126"/>
      <c r="B8" s="132">
        <f>'Zorad.úč.'!L7</f>
        <v>24</v>
      </c>
      <c r="C8" s="133" t="str">
        <f>'Zorad.úč.'!N7</f>
        <v>w.o.</v>
      </c>
      <c r="D8" s="140"/>
      <c r="E8" s="305" t="s">
        <v>89</v>
      </c>
      <c r="F8" s="302" t="e">
        <f>VLOOKUP('Tab.zápasov'!L56,$K$3:$O$34,5,FALSE)</f>
        <v>#N/A</v>
      </c>
      <c r="G8" s="306">
        <v>90</v>
      </c>
      <c r="H8" s="307">
        <v>120</v>
      </c>
      <c r="I8" s="306">
        <f>'Všeob.údaje'!$B$6*4</f>
        <v>0</v>
      </c>
      <c r="J8" s="294">
        <f>Účastníci!I41</f>
        <v>0</v>
      </c>
      <c r="K8" s="248" t="str">
        <f>IF('Zorad.úč.'!I5=" ","žžžžž",'Zorad.úč.'!I5)</f>
        <v>žžžžž</v>
      </c>
      <c r="L8" s="33">
        <f>'Zorad.úč.'!D5</f>
      </c>
      <c r="M8" s="33" t="e">
        <f>IF('Zorad.úč.'!E5=0," ",'Zorad.úč.'!E5)</f>
        <v>#N/A</v>
      </c>
      <c r="N8" s="33">
        <f>IF('Zorad.úč.'!F5=0," ",'Zorad.úč.'!F5)</f>
      </c>
      <c r="O8" s="33" t="e">
        <f>'Zorad.úč.'!J5</f>
        <v>#N/A</v>
      </c>
      <c r="P8" s="33" t="e">
        <f>'Zorad.úč.'!G5</f>
        <v>#N/A</v>
      </c>
      <c r="Q8" s="33" t="e">
        <f>'Zorad.úč.'!H5</f>
        <v>#N/A</v>
      </c>
      <c r="R8" s="133" t="str">
        <f>'Zorad.úč.'!I5</f>
        <v> </v>
      </c>
      <c r="S8" s="131"/>
      <c r="T8" s="129"/>
      <c r="U8" s="129"/>
      <c r="V8" s="129"/>
      <c r="W8" s="129"/>
      <c r="X8" s="129"/>
      <c r="Y8" s="129"/>
      <c r="Z8" s="129"/>
      <c r="AA8" s="129"/>
      <c r="AB8" s="129"/>
      <c r="AC8" s="5"/>
      <c r="AD8" s="5"/>
    </row>
    <row r="9" spans="1:30" ht="14.25">
      <c r="A9" s="126"/>
      <c r="B9" s="132">
        <f>'Zorad.úč.'!L8</f>
        <v>25</v>
      </c>
      <c r="C9" s="133" t="str">
        <f>'Zorad.úč.'!N8</f>
        <v>w.o.</v>
      </c>
      <c r="D9" s="140"/>
      <c r="E9" s="305" t="s">
        <v>89</v>
      </c>
      <c r="F9" s="302" t="e">
        <f>VLOOKUP('Tab.zápasov'!L57,$K$3:$O$34,5,FALSE)</f>
        <v>#N/A</v>
      </c>
      <c r="G9" s="306">
        <v>90</v>
      </c>
      <c r="H9" s="307">
        <v>120</v>
      </c>
      <c r="I9" s="306">
        <f>'Všeob.údaje'!$B$6*3</f>
        <v>0</v>
      </c>
      <c r="J9" s="295">
        <f>Účastníci!I41</f>
        <v>0</v>
      </c>
      <c r="K9" s="248" t="str">
        <f>IF('Zorad.úč.'!I6=" ","žžžžž",'Zorad.úč.'!I6)</f>
        <v>žžžžž</v>
      </c>
      <c r="L9" s="33">
        <f>'Zorad.úč.'!D6</f>
      </c>
      <c r="M9" s="33" t="e">
        <f>IF('Zorad.úč.'!E6=0," ",'Zorad.úč.'!E6)</f>
        <v>#N/A</v>
      </c>
      <c r="N9" s="33">
        <f>IF('Zorad.úč.'!F6=0," ",'Zorad.úč.'!F6)</f>
      </c>
      <c r="O9" s="33" t="e">
        <f>'Zorad.úč.'!J6</f>
        <v>#N/A</v>
      </c>
      <c r="P9" s="33" t="e">
        <f>'Zorad.úč.'!G6</f>
        <v>#N/A</v>
      </c>
      <c r="Q9" s="33" t="e">
        <f>'Zorad.úč.'!H6</f>
        <v>#N/A</v>
      </c>
      <c r="R9" s="133" t="str">
        <f>'Zorad.úč.'!I6</f>
        <v> </v>
      </c>
      <c r="S9" s="131"/>
      <c r="T9" s="129"/>
      <c r="U9" s="129"/>
      <c r="V9" s="129"/>
      <c r="W9" s="129"/>
      <c r="X9" s="129"/>
      <c r="Y9" s="129"/>
      <c r="Z9" s="129"/>
      <c r="AA9" s="129"/>
      <c r="AB9" s="129"/>
      <c r="AC9" s="5"/>
      <c r="AD9" s="5"/>
    </row>
    <row r="10" spans="1:30" ht="15" thickBot="1">
      <c r="A10" s="126"/>
      <c r="B10" s="132">
        <f>'Zorad.úč.'!L9</f>
        <v>8</v>
      </c>
      <c r="C10" s="133" t="str">
        <f>'Zorad.úč.'!N9</f>
        <v>w.o.</v>
      </c>
      <c r="D10" s="140"/>
      <c r="E10" s="305" t="s">
        <v>89</v>
      </c>
      <c r="F10" s="302" t="e">
        <f>VLOOKUP('Tab.zápasov'!L58,$K$3:$O$34,5,FALSE)</f>
        <v>#N/A</v>
      </c>
      <c r="G10" s="306">
        <v>90</v>
      </c>
      <c r="H10" s="307">
        <v>120</v>
      </c>
      <c r="I10" s="306">
        <f>'Všeob.údaje'!$B$6*3</f>
        <v>0</v>
      </c>
      <c r="J10" s="296">
        <f>Účastníci!I41</f>
        <v>0</v>
      </c>
      <c r="K10" s="248" t="str">
        <f>IF('Zorad.úč.'!I19=" ","žžžžž",'Zorad.úč.'!I19)</f>
        <v>žžžžž</v>
      </c>
      <c r="L10" s="33">
        <f>'Zorad.úč.'!D19</f>
      </c>
      <c r="M10" s="33" t="e">
        <f>IF('Zorad.úč.'!E19=0," ",'Zorad.úč.'!E19)</f>
        <v>#N/A</v>
      </c>
      <c r="N10" s="33">
        <f>IF('Zorad.úč.'!F19=0," ",'Zorad.úč.'!F19)</f>
      </c>
      <c r="O10" s="33" t="e">
        <f>'Zorad.úč.'!J19</f>
        <v>#N/A</v>
      </c>
      <c r="P10" s="33" t="e">
        <f>'Zorad.úč.'!G19</f>
        <v>#N/A</v>
      </c>
      <c r="Q10" s="33" t="e">
        <f>'Zorad.úč.'!H19</f>
        <v>#N/A</v>
      </c>
      <c r="R10" s="133" t="str">
        <f>'Zorad.úč.'!I19</f>
        <v> </v>
      </c>
      <c r="S10" s="131"/>
      <c r="T10" s="129"/>
      <c r="U10" s="129"/>
      <c r="V10" s="129"/>
      <c r="W10" s="129"/>
      <c r="X10" s="129"/>
      <c r="Y10" s="129"/>
      <c r="Z10" s="129"/>
      <c r="AA10" s="129"/>
      <c r="AB10" s="129"/>
      <c r="AC10" s="5"/>
      <c r="AD10" s="5"/>
    </row>
    <row r="11" spans="1:30" ht="15" thickTop="1">
      <c r="A11" s="126"/>
      <c r="B11" s="132">
        <f>'Zorad.úč.'!L10</f>
        <v>5</v>
      </c>
      <c r="C11" s="133" t="str">
        <f>'Zorad.úč.'!N10</f>
        <v>w.o.</v>
      </c>
      <c r="D11" s="140"/>
      <c r="E11" s="305" t="s">
        <v>95</v>
      </c>
      <c r="F11" s="302" t="e">
        <f>VLOOKUP('Tab.zápasov'!L51,$K$3:$O$34,5,FALSE)</f>
        <v>#N/A</v>
      </c>
      <c r="G11" s="306">
        <v>60</v>
      </c>
      <c r="H11" s="307">
        <v>90</v>
      </c>
      <c r="I11" s="306">
        <f>'Všeob.údaje'!$B$6*2</f>
        <v>0</v>
      </c>
      <c r="J11" s="126"/>
      <c r="K11" s="248" t="str">
        <f>IF('Zorad.úč.'!I3=" ","žžžžž",'Zorad.úč.'!I3)</f>
        <v>žžžžž</v>
      </c>
      <c r="L11" s="33">
        <f>'Zorad.úč.'!D3</f>
      </c>
      <c r="M11" s="33" t="e">
        <f>IF('Zorad.úč.'!E3=0," ",'Zorad.úč.'!E3)</f>
        <v>#N/A</v>
      </c>
      <c r="N11" s="33">
        <f>IF('Zorad.úč.'!F3=0," ",'Zorad.úč.'!F3)</f>
      </c>
      <c r="O11" s="33" t="e">
        <f>'Zorad.úč.'!J3</f>
        <v>#N/A</v>
      </c>
      <c r="P11" s="33" t="e">
        <f>'Zorad.úč.'!G3</f>
        <v>#N/A</v>
      </c>
      <c r="Q11" s="33" t="e">
        <f>'Zorad.úč.'!H3</f>
        <v>#N/A</v>
      </c>
      <c r="R11" s="133" t="str">
        <f>'Zorad.úč.'!I3</f>
        <v> </v>
      </c>
      <c r="S11" s="131"/>
      <c r="T11" s="129"/>
      <c r="U11" s="129"/>
      <c r="V11" s="129"/>
      <c r="W11" s="129"/>
      <c r="X11" s="129"/>
      <c r="Y11" s="129"/>
      <c r="Z11" s="129"/>
      <c r="AA11" s="129"/>
      <c r="AB11" s="129"/>
      <c r="AC11" s="5"/>
      <c r="AD11" s="5"/>
    </row>
    <row r="12" spans="1:30" ht="14.25">
      <c r="A12" s="126"/>
      <c r="B12" s="132">
        <f>'Zorad.úč.'!L11</f>
        <v>28</v>
      </c>
      <c r="C12" s="133" t="str">
        <f>'Zorad.úč.'!N11</f>
        <v>w.o.</v>
      </c>
      <c r="D12" s="140"/>
      <c r="E12" s="305" t="s">
        <v>95</v>
      </c>
      <c r="F12" s="302" t="e">
        <f>VLOOKUP('Tab.zápasov'!L52,$K$3:$O$34,5,FALSE)</f>
        <v>#N/A</v>
      </c>
      <c r="G12" s="306">
        <v>60</v>
      </c>
      <c r="H12" s="307">
        <v>90</v>
      </c>
      <c r="I12" s="306">
        <f>'Všeob.údaje'!$B$6*2</f>
        <v>0</v>
      </c>
      <c r="J12" s="126"/>
      <c r="K12" s="248" t="str">
        <f>IF('Zorad.úč.'!I14=" ","žžžžž",'Zorad.úč.'!I14)</f>
        <v>žžžžž</v>
      </c>
      <c r="L12" s="33">
        <f>'Zorad.úč.'!D14</f>
      </c>
      <c r="M12" s="33" t="e">
        <f>IF('Zorad.úč.'!E14=0," ",'Zorad.úč.'!E14)</f>
        <v>#N/A</v>
      </c>
      <c r="N12" s="33">
        <f>IF('Zorad.úč.'!F14=0," ",'Zorad.úč.'!F14)</f>
      </c>
      <c r="O12" s="33" t="e">
        <f>'Zorad.úč.'!J14</f>
        <v>#N/A</v>
      </c>
      <c r="P12" s="33" t="e">
        <f>'Zorad.úč.'!G14</f>
        <v>#N/A</v>
      </c>
      <c r="Q12" s="33" t="e">
        <f>'Zorad.úč.'!H14</f>
        <v>#N/A</v>
      </c>
      <c r="R12" s="133" t="str">
        <f>'Zorad.úč.'!I14</f>
        <v> </v>
      </c>
      <c r="S12" s="131"/>
      <c r="T12" s="129"/>
      <c r="U12" s="129"/>
      <c r="V12" s="129"/>
      <c r="W12" s="129"/>
      <c r="X12" s="129"/>
      <c r="Y12" s="129"/>
      <c r="Z12" s="129"/>
      <c r="AA12" s="129"/>
      <c r="AB12" s="129"/>
      <c r="AC12" s="5"/>
      <c r="AD12" s="5"/>
    </row>
    <row r="13" spans="1:29" ht="14.25">
      <c r="A13" s="126"/>
      <c r="B13" s="132">
        <f>'Zorad.úč.'!L12</f>
        <v>21</v>
      </c>
      <c r="C13" s="133" t="str">
        <f>'Zorad.úč.'!N12</f>
        <v>w.o.</v>
      </c>
      <c r="D13" s="140"/>
      <c r="E13" s="305" t="s">
        <v>95</v>
      </c>
      <c r="F13" s="302" t="e">
        <f>VLOOKUP('Tab.zápasov'!L53,$K$3:$O$34,5,FALSE)</f>
        <v>#N/A</v>
      </c>
      <c r="G13" s="306">
        <v>60</v>
      </c>
      <c r="H13" s="307">
        <v>90</v>
      </c>
      <c r="I13" s="306">
        <f>'Všeob.údaje'!$B$6*2</f>
        <v>0</v>
      </c>
      <c r="J13" s="126"/>
      <c r="K13" s="248" t="str">
        <f>IF('Zorad.úč.'!I20=" ","žžžžž",'Zorad.úč.'!I20)</f>
        <v>žžžžž</v>
      </c>
      <c r="L13" s="33">
        <f>'Zorad.úč.'!D20</f>
      </c>
      <c r="M13" s="33" t="e">
        <f>IF('Zorad.úč.'!E20=0," ",'Zorad.úč.'!E20)</f>
        <v>#N/A</v>
      </c>
      <c r="N13" s="33">
        <f>IF('Zorad.úč.'!F20=0," ",'Zorad.úč.'!F20)</f>
      </c>
      <c r="O13" s="33" t="e">
        <f>'Zorad.úč.'!J20</f>
        <v>#N/A</v>
      </c>
      <c r="P13" s="33" t="e">
        <f>'Zorad.úč.'!G20</f>
        <v>#N/A</v>
      </c>
      <c r="Q13" s="33" t="e">
        <f>'Zorad.úč.'!H20</f>
        <v>#N/A</v>
      </c>
      <c r="R13" s="133" t="str">
        <f>'Zorad.úč.'!I20</f>
        <v> </v>
      </c>
      <c r="S13" s="131"/>
      <c r="T13" s="129"/>
      <c r="U13" s="129"/>
      <c r="V13" s="134"/>
      <c r="W13" s="134"/>
      <c r="X13" s="134"/>
      <c r="Y13" s="134"/>
      <c r="Z13" s="134"/>
      <c r="AA13" s="134"/>
      <c r="AB13" s="36"/>
      <c r="AC13" s="5"/>
    </row>
    <row r="14" spans="1:28" ht="14.25">
      <c r="A14" s="126"/>
      <c r="B14" s="132">
        <f>'Zorad.úč.'!L13</f>
        <v>12</v>
      </c>
      <c r="C14" s="133" t="str">
        <f>'Zorad.úč.'!N13</f>
        <v>w.o.</v>
      </c>
      <c r="D14" s="140"/>
      <c r="E14" s="305" t="s">
        <v>95</v>
      </c>
      <c r="F14" s="302" t="e">
        <f>VLOOKUP('Tab.zápasov'!L54,$K$3:$O$34,5,FALSE)</f>
        <v>#N/A</v>
      </c>
      <c r="G14" s="306">
        <v>60</v>
      </c>
      <c r="H14" s="307">
        <v>90</v>
      </c>
      <c r="I14" s="306">
        <f>'Všeob.údaje'!$B$6*2</f>
        <v>0</v>
      </c>
      <c r="J14" s="126"/>
      <c r="K14" s="248" t="str">
        <f>IF('Zorad.úč.'!I17=" ","žžžžž",'Zorad.úč.'!I17)</f>
        <v>žžžžž</v>
      </c>
      <c r="L14" s="33">
        <f>'Zorad.úč.'!D17</f>
      </c>
      <c r="M14" s="33" t="e">
        <f>IF('Zorad.úč.'!E17=0," ",'Zorad.úč.'!E17)</f>
        <v>#N/A</v>
      </c>
      <c r="N14" s="33">
        <f>IF('Zorad.úč.'!F17=0," ",'Zorad.úč.'!F17)</f>
      </c>
      <c r="O14" s="33" t="e">
        <f>'Zorad.úč.'!J17</f>
        <v>#N/A</v>
      </c>
      <c r="P14" s="33" t="e">
        <f>'Zorad.úč.'!G17</f>
        <v>#N/A</v>
      </c>
      <c r="Q14" s="33" t="e">
        <f>'Zorad.úč.'!H17</f>
        <v>#N/A</v>
      </c>
      <c r="R14" s="133" t="str">
        <f>'Zorad.úč.'!I17</f>
        <v> </v>
      </c>
      <c r="S14" s="131"/>
      <c r="T14" s="129"/>
      <c r="U14" s="129"/>
      <c r="V14" s="134"/>
      <c r="W14" s="134"/>
      <c r="X14" s="134"/>
      <c r="Y14" s="134"/>
      <c r="Z14" s="134"/>
      <c r="AA14" s="134"/>
      <c r="AB14" s="36"/>
    </row>
    <row r="15" spans="1:28" ht="14.25">
      <c r="A15" s="126"/>
      <c r="B15" s="132">
        <f>'Zorad.úč.'!L14</f>
        <v>13</v>
      </c>
      <c r="C15" s="133" t="str">
        <f>'Zorad.úč.'!N14</f>
        <v>w.o.</v>
      </c>
      <c r="D15" s="140"/>
      <c r="E15" s="305" t="s">
        <v>96</v>
      </c>
      <c r="F15" s="302" t="e">
        <f>VLOOKUP('Tab.zápasov'!L47,$K$3:$O$34,5,FALSE)</f>
        <v>#N/A</v>
      </c>
      <c r="G15" s="306">
        <v>60</v>
      </c>
      <c r="H15" s="307">
        <v>90</v>
      </c>
      <c r="I15" s="310">
        <f>'Všeob.údaje'!$B$6</f>
        <v>0</v>
      </c>
      <c r="J15" s="126"/>
      <c r="K15" s="248" t="str">
        <f>IF('Zorad.úč.'!I2=" ","žžžžž",'Zorad.úč.'!I2)</f>
        <v>žžžžž</v>
      </c>
      <c r="L15" s="33">
        <f>'Zorad.úč.'!D2</f>
      </c>
      <c r="M15" s="33" t="e">
        <f>IF('Zorad.úč.'!E2=0," ",'Zorad.úč.'!E2)</f>
        <v>#N/A</v>
      </c>
      <c r="N15" s="33">
        <f>IF('Zorad.úč.'!F2=0," ",'Zorad.úč.'!F2)</f>
      </c>
      <c r="O15" s="33" t="e">
        <f>'Zorad.úč.'!J2</f>
        <v>#N/A</v>
      </c>
      <c r="P15" s="33" t="e">
        <f>'Zorad.úč.'!G2</f>
        <v>#N/A</v>
      </c>
      <c r="Q15" s="33" t="e">
        <f>'Zorad.úč.'!H2</f>
        <v>#N/A</v>
      </c>
      <c r="R15" s="133" t="str">
        <f>'Zorad.úč.'!I2</f>
        <v> </v>
      </c>
      <c r="S15" s="131"/>
      <c r="T15" s="129"/>
      <c r="U15" s="129"/>
      <c r="V15" s="134"/>
      <c r="W15" s="134"/>
      <c r="X15" s="134"/>
      <c r="Y15" s="134"/>
      <c r="Z15" s="134"/>
      <c r="AA15" s="134"/>
      <c r="AB15" s="36"/>
    </row>
    <row r="16" spans="1:28" ht="14.25">
      <c r="A16" s="126"/>
      <c r="B16" s="132">
        <f>'Zorad.úč.'!L15</f>
        <v>20</v>
      </c>
      <c r="C16" s="133" t="str">
        <f>'Zorad.úč.'!N15</f>
        <v>w.o.</v>
      </c>
      <c r="D16" s="140"/>
      <c r="E16" s="305" t="s">
        <v>96</v>
      </c>
      <c r="F16" s="302" t="e">
        <f>VLOOKUP('Tab.zápasov'!L48,$K$3:$O$34,5,FALSE)</f>
        <v>#N/A</v>
      </c>
      <c r="G16" s="306">
        <v>60</v>
      </c>
      <c r="H16" s="307">
        <v>90</v>
      </c>
      <c r="I16" s="310">
        <f>'Všeob.údaje'!$B$6</f>
        <v>0</v>
      </c>
      <c r="J16" s="126"/>
      <c r="K16" s="248" t="str">
        <f>IF('Zorad.úč.'!I15=" ","žžžžž",'Zorad.úč.'!I15)</f>
        <v>žžžžž</v>
      </c>
      <c r="L16" s="33">
        <f>'Zorad.úč.'!D15</f>
      </c>
      <c r="M16" s="33" t="e">
        <f>IF('Zorad.úč.'!E15=0," ",'Zorad.úč.'!E15)</f>
        <v>#N/A</v>
      </c>
      <c r="N16" s="33">
        <f>IF('Zorad.úč.'!F15=0," ",'Zorad.úč.'!F15)</f>
      </c>
      <c r="O16" s="33" t="e">
        <f>'Zorad.úč.'!J15</f>
        <v>#N/A</v>
      </c>
      <c r="P16" s="33" t="e">
        <f>'Zorad.úč.'!G15</f>
        <v>#N/A</v>
      </c>
      <c r="Q16" s="33" t="e">
        <f>'Zorad.úč.'!H15</f>
        <v>#N/A</v>
      </c>
      <c r="R16" s="133" t="str">
        <f>'Zorad.úč.'!I15</f>
        <v> </v>
      </c>
      <c r="S16" s="131"/>
      <c r="T16" s="129"/>
      <c r="U16" s="129"/>
      <c r="V16" s="134"/>
      <c r="W16" s="134"/>
      <c r="X16" s="134"/>
      <c r="Y16" s="134"/>
      <c r="Z16" s="134"/>
      <c r="AA16" s="134"/>
      <c r="AB16" s="36"/>
    </row>
    <row r="17" spans="1:28" ht="14.25">
      <c r="A17" s="126"/>
      <c r="B17" s="132">
        <f>'Zorad.úč.'!L16</f>
        <v>29</v>
      </c>
      <c r="C17" s="133" t="str">
        <f>'Zorad.úč.'!N16</f>
        <v>w.o.</v>
      </c>
      <c r="D17" s="140"/>
      <c r="E17" s="305" t="s">
        <v>96</v>
      </c>
      <c r="F17" s="302" t="e">
        <f>VLOOKUP('Tab.zápasov'!L49,$K$3:$O$34,5,FALSE)</f>
        <v>#N/A</v>
      </c>
      <c r="G17" s="306">
        <v>60</v>
      </c>
      <c r="H17" s="307">
        <v>90</v>
      </c>
      <c r="I17" s="310">
        <f>'Všeob.údaje'!$B$6</f>
        <v>0</v>
      </c>
      <c r="J17" s="126"/>
      <c r="K17" s="248" t="str">
        <f>IF('Zorad.úč.'!I16=" ","žžžžž",'Zorad.úč.'!I16)</f>
        <v>žžžžž</v>
      </c>
      <c r="L17" s="33">
        <f>'Zorad.úč.'!D16</f>
      </c>
      <c r="M17" s="33" t="e">
        <f>IF('Zorad.úč.'!E16=0," ",'Zorad.úč.'!E16)</f>
        <v>#N/A</v>
      </c>
      <c r="N17" s="33">
        <f>IF('Zorad.úč.'!F16=0," ",'Zorad.úč.'!F16)</f>
      </c>
      <c r="O17" s="33" t="e">
        <f>'Zorad.úč.'!J16</f>
        <v>#N/A</v>
      </c>
      <c r="P17" s="33" t="e">
        <f>'Zorad.úč.'!G16</f>
        <v>#N/A</v>
      </c>
      <c r="Q17" s="33" t="e">
        <f>'Zorad.úč.'!H16</f>
        <v>#N/A</v>
      </c>
      <c r="R17" s="133" t="str">
        <f>'Zorad.úč.'!I16</f>
        <v> </v>
      </c>
      <c r="S17" s="131"/>
      <c r="T17" s="129"/>
      <c r="U17" s="129"/>
      <c r="V17" s="134"/>
      <c r="W17" s="134"/>
      <c r="X17" s="134"/>
      <c r="Y17" s="134"/>
      <c r="Z17" s="134"/>
      <c r="AA17" s="134"/>
      <c r="AB17" s="36"/>
    </row>
    <row r="18" spans="1:28" ht="14.25">
      <c r="A18" s="126"/>
      <c r="B18" s="132">
        <f>'Zorad.úč.'!L17</f>
        <v>4</v>
      </c>
      <c r="C18" s="133" t="str">
        <f>'Zorad.úč.'!N17</f>
        <v>w.o.</v>
      </c>
      <c r="D18" s="140"/>
      <c r="E18" s="305" t="s">
        <v>96</v>
      </c>
      <c r="F18" s="302" t="e">
        <f>VLOOKUP('Tab.zápasov'!L50,$K$3:$O$34,5,FALSE)</f>
        <v>#N/A</v>
      </c>
      <c r="G18" s="306">
        <v>60</v>
      </c>
      <c r="H18" s="307">
        <v>90</v>
      </c>
      <c r="I18" s="310">
        <f>'Všeob.údaje'!$B$6</f>
        <v>0</v>
      </c>
      <c r="J18" s="126"/>
      <c r="K18" s="248" t="str">
        <f>IF('Zorad.úč.'!I7=" ","žžžžž",'Zorad.úč.'!I7)</f>
        <v>žžžžž</v>
      </c>
      <c r="L18" s="33">
        <f>'Zorad.úč.'!D7</f>
      </c>
      <c r="M18" s="33" t="e">
        <f>IF('Zorad.úč.'!E7=0," ",'Zorad.úč.'!E7)</f>
        <v>#N/A</v>
      </c>
      <c r="N18" s="33">
        <f>IF('Zorad.úč.'!F7=0," ",'Zorad.úč.'!F7)</f>
      </c>
      <c r="O18" s="33" t="e">
        <f>'Zorad.úč.'!J7</f>
        <v>#N/A</v>
      </c>
      <c r="P18" s="33" t="e">
        <f>'Zorad.úč.'!G7</f>
        <v>#N/A</v>
      </c>
      <c r="Q18" s="33" t="e">
        <f>'Zorad.úč.'!H7</f>
        <v>#N/A</v>
      </c>
      <c r="R18" s="133" t="str">
        <f>'Zorad.úč.'!I7</f>
        <v> </v>
      </c>
      <c r="S18" s="131"/>
      <c r="T18" s="129"/>
      <c r="U18" s="129"/>
      <c r="V18" s="134"/>
      <c r="W18" s="134"/>
      <c r="X18" s="134"/>
      <c r="Y18" s="134"/>
      <c r="Z18" s="134"/>
      <c r="AA18" s="134"/>
      <c r="AB18" s="36"/>
    </row>
    <row r="19" spans="1:28" ht="14.25">
      <c r="A19" s="126"/>
      <c r="B19" s="132">
        <f>'Zorad.úč.'!L18</f>
        <v>3</v>
      </c>
      <c r="C19" s="133" t="str">
        <f>'Zorad.úč.'!N18</f>
        <v>w.o.</v>
      </c>
      <c r="D19" s="140"/>
      <c r="E19" s="305" t="s">
        <v>97</v>
      </c>
      <c r="F19" s="302" t="e">
        <f>VLOOKUP('Tab.zápasov'!L35,$K$3:$O$34,5,FALSE)</f>
        <v>#N/A</v>
      </c>
      <c r="G19" s="306">
        <v>30</v>
      </c>
      <c r="H19" s="307">
        <v>60</v>
      </c>
      <c r="I19" s="306">
        <v>5</v>
      </c>
      <c r="J19" s="126"/>
      <c r="K19" s="248" t="str">
        <f>IF('Zorad.úč.'!I11=" ","žžžžž",'Zorad.úč.'!I11)</f>
        <v>žžžžž</v>
      </c>
      <c r="L19" s="33">
        <f>'Zorad.úč.'!D11</f>
      </c>
      <c r="M19" s="33" t="e">
        <f>IF('Zorad.úč.'!E11=0," ",'Zorad.úč.'!E11)</f>
        <v>#N/A</v>
      </c>
      <c r="N19" s="33">
        <f>IF('Zorad.úč.'!F11=0," ",'Zorad.úč.'!F11)</f>
      </c>
      <c r="O19" s="33" t="e">
        <f>'Zorad.úč.'!J11</f>
        <v>#N/A</v>
      </c>
      <c r="P19" s="33" t="e">
        <f>'Zorad.úč.'!G11</f>
        <v>#N/A</v>
      </c>
      <c r="Q19" s="33" t="e">
        <f>'Zorad.úč.'!H11</f>
        <v>#N/A</v>
      </c>
      <c r="R19" s="133" t="str">
        <f>'Zorad.úč.'!I11</f>
        <v> </v>
      </c>
      <c r="S19" s="131"/>
      <c r="T19" s="129"/>
      <c r="U19" s="129"/>
      <c r="V19" s="134"/>
      <c r="W19" s="134"/>
      <c r="X19" s="134"/>
      <c r="Y19" s="134"/>
      <c r="Z19" s="134"/>
      <c r="AA19" s="134"/>
      <c r="AB19" s="36"/>
    </row>
    <row r="20" spans="1:28" ht="14.25">
      <c r="A20" s="126"/>
      <c r="B20" s="132">
        <f>'Zorad.úč.'!L19</f>
        <v>30</v>
      </c>
      <c r="C20" s="133" t="str">
        <f>'Zorad.úč.'!N19</f>
        <v>w.o.</v>
      </c>
      <c r="D20" s="140"/>
      <c r="E20" s="305" t="s">
        <v>97</v>
      </c>
      <c r="F20" s="302" t="e">
        <f>VLOOKUP('Tab.zápasov'!L36,$K$3:$O$34,5,FALSE)</f>
        <v>#N/A</v>
      </c>
      <c r="G20" s="306">
        <v>30</v>
      </c>
      <c r="H20" s="307">
        <v>60</v>
      </c>
      <c r="I20" s="306">
        <v>5</v>
      </c>
      <c r="J20" s="126"/>
      <c r="K20" s="248" t="str">
        <f>IF('Zorad.úč.'!I9=" ","žžžžž",'Zorad.úč.'!I9)</f>
        <v>žžžžž</v>
      </c>
      <c r="L20" s="33">
        <f>'Zorad.úč.'!D9</f>
      </c>
      <c r="M20" s="33" t="e">
        <f>IF('Zorad.úč.'!E9=0," ",'Zorad.úč.'!E9)</f>
        <v>#N/A</v>
      </c>
      <c r="N20" s="33">
        <f>IF('Zorad.úč.'!F9=0," ",'Zorad.úč.'!F9)</f>
      </c>
      <c r="O20" s="33" t="e">
        <f>'Zorad.úč.'!J9</f>
        <v>#N/A</v>
      </c>
      <c r="P20" s="33" t="e">
        <f>'Zorad.úč.'!G9</f>
        <v>#N/A</v>
      </c>
      <c r="Q20" s="33" t="e">
        <f>'Zorad.úč.'!H9</f>
        <v>#N/A</v>
      </c>
      <c r="R20" s="133" t="str">
        <f>'Zorad.úč.'!I9</f>
        <v> </v>
      </c>
      <c r="S20" s="131"/>
      <c r="T20" s="129"/>
      <c r="U20" s="129"/>
      <c r="V20" s="134"/>
      <c r="W20" s="134"/>
      <c r="X20" s="134"/>
      <c r="Y20" s="134"/>
      <c r="Z20" s="134"/>
      <c r="AA20" s="134"/>
      <c r="AB20" s="36"/>
    </row>
    <row r="21" spans="1:28" ht="14.25">
      <c r="A21" s="126"/>
      <c r="B21" s="132">
        <f>'Zorad.úč.'!L20</f>
        <v>19</v>
      </c>
      <c r="C21" s="133" t="str">
        <f>'Zorad.úč.'!N20</f>
        <v>w.o.</v>
      </c>
      <c r="D21" s="140"/>
      <c r="E21" s="305" t="s">
        <v>97</v>
      </c>
      <c r="F21" s="302" t="e">
        <f>VLOOKUP('Tab.zápasov'!L37,$K$3:$O$34,5,FALSE)</f>
        <v>#N/A</v>
      </c>
      <c r="G21" s="306">
        <v>30</v>
      </c>
      <c r="H21" s="307">
        <v>60</v>
      </c>
      <c r="I21" s="306">
        <v>5</v>
      </c>
      <c r="J21" s="126"/>
      <c r="K21" s="248" t="str">
        <f>IF('Zorad.úč.'!I8=" ","žžžžž",'Zorad.úč.'!I8)</f>
        <v>žžžžž</v>
      </c>
      <c r="L21" s="33">
        <f>'Zorad.úč.'!D8</f>
      </c>
      <c r="M21" s="33" t="e">
        <f>IF('Zorad.úč.'!E8=0," ",'Zorad.úč.'!E8)</f>
        <v>#N/A</v>
      </c>
      <c r="N21" s="33">
        <f>IF('Zorad.úč.'!F8=0," ",'Zorad.úč.'!F8)</f>
      </c>
      <c r="O21" s="33" t="e">
        <f>'Zorad.úč.'!J8</f>
        <v>#N/A</v>
      </c>
      <c r="P21" s="33" t="e">
        <f>'Zorad.úč.'!G8</f>
        <v>#N/A</v>
      </c>
      <c r="Q21" s="33" t="e">
        <f>'Zorad.úč.'!H8</f>
        <v>#N/A</v>
      </c>
      <c r="R21" s="133" t="str">
        <f>'Zorad.úč.'!I8</f>
        <v> </v>
      </c>
      <c r="S21" s="131"/>
      <c r="T21" s="129"/>
      <c r="U21" s="129"/>
      <c r="V21" s="134"/>
      <c r="W21" s="134"/>
      <c r="X21" s="134"/>
      <c r="Y21" s="134"/>
      <c r="Z21" s="134"/>
      <c r="AA21" s="134"/>
      <c r="AB21" s="36"/>
    </row>
    <row r="22" spans="1:28" ht="14.25">
      <c r="A22" s="126"/>
      <c r="B22" s="132">
        <f>'Zorad.úč.'!L21</f>
        <v>14</v>
      </c>
      <c r="C22" s="133" t="str">
        <f>'Zorad.úč.'!N21</f>
        <v>w.o.</v>
      </c>
      <c r="D22" s="140"/>
      <c r="E22" s="305" t="s">
        <v>97</v>
      </c>
      <c r="F22" s="302" t="e">
        <f>VLOOKUP('Tab.zápasov'!L38,$K$3:$O$34,5,FALSE)</f>
        <v>#N/A</v>
      </c>
      <c r="G22" s="306">
        <v>30</v>
      </c>
      <c r="H22" s="307">
        <v>60</v>
      </c>
      <c r="I22" s="306">
        <v>5</v>
      </c>
      <c r="J22" s="126"/>
      <c r="K22" s="248" t="str">
        <f>IF('Zorad.úč.'!I30=" ","žžžžž",'Zorad.úč.'!I30)</f>
        <v>žžžžž</v>
      </c>
      <c r="L22" s="33">
        <f>'Zorad.úč.'!D30</f>
      </c>
      <c r="M22" s="33" t="e">
        <f>IF('Zorad.úč.'!E30=0," ",'Zorad.úč.'!E30)</f>
        <v>#N/A</v>
      </c>
      <c r="N22" s="33">
        <f>IF('Zorad.úč.'!F30=0," ",'Zorad.úč.'!F30)</f>
      </c>
      <c r="O22" s="33" t="e">
        <f>'Zorad.úč.'!J30</f>
        <v>#N/A</v>
      </c>
      <c r="P22" s="33" t="e">
        <f>'Zorad.úč.'!G30</f>
        <v>#N/A</v>
      </c>
      <c r="Q22" s="33" t="e">
        <f>'Zorad.úč.'!H30</f>
        <v>#N/A</v>
      </c>
      <c r="R22" s="133" t="str">
        <f>'Zorad.úč.'!I30</f>
        <v> </v>
      </c>
      <c r="S22" s="131"/>
      <c r="T22" s="129"/>
      <c r="U22" s="129"/>
      <c r="V22" s="134"/>
      <c r="W22" s="134"/>
      <c r="X22" s="134"/>
      <c r="Y22" s="134"/>
      <c r="Z22" s="134"/>
      <c r="AA22" s="134"/>
      <c r="AB22" s="36"/>
    </row>
    <row r="23" spans="1:28" ht="14.25">
      <c r="A23" s="126"/>
      <c r="B23" s="132">
        <f>'Zorad.úč.'!L22</f>
        <v>11</v>
      </c>
      <c r="C23" s="133" t="str">
        <f>'Zorad.úč.'!N22</f>
        <v>w.o.</v>
      </c>
      <c r="D23" s="140"/>
      <c r="E23" s="305" t="s">
        <v>97</v>
      </c>
      <c r="F23" s="302" t="e">
        <f>VLOOKUP('Tab.zápasov'!L39,$K$3:$O$34,5,FALSE)</f>
        <v>#N/A</v>
      </c>
      <c r="G23" s="306">
        <v>30</v>
      </c>
      <c r="H23" s="307">
        <v>60</v>
      </c>
      <c r="I23" s="306">
        <v>5</v>
      </c>
      <c r="J23" s="126"/>
      <c r="K23" s="248" t="str">
        <f>IF('Zorad.úč.'!I31=" ","žžžžž",'Zorad.úč.'!I31)</f>
        <v>žžžžž</v>
      </c>
      <c r="L23" s="33">
        <f>'Zorad.úč.'!D31</f>
      </c>
      <c r="M23" s="33" t="e">
        <f>IF('Zorad.úč.'!E31=0," ",'Zorad.úč.'!E31)</f>
        <v>#N/A</v>
      </c>
      <c r="N23" s="33">
        <f>IF('Zorad.úč.'!F31=0," ",'Zorad.úč.'!F31)</f>
      </c>
      <c r="O23" s="33" t="e">
        <f>'Zorad.úč.'!J31</f>
        <v>#N/A</v>
      </c>
      <c r="P23" s="33" t="e">
        <f>'Zorad.úč.'!G31</f>
        <v>#N/A</v>
      </c>
      <c r="Q23" s="33" t="e">
        <f>'Zorad.úč.'!H31</f>
        <v>#N/A</v>
      </c>
      <c r="R23" s="133" t="str">
        <f>'Zorad.úč.'!I31</f>
        <v> </v>
      </c>
      <c r="S23" s="131"/>
      <c r="T23" s="129"/>
      <c r="U23" s="129"/>
      <c r="V23" s="134"/>
      <c r="W23" s="134"/>
      <c r="X23" s="134"/>
      <c r="Y23" s="134"/>
      <c r="Z23" s="134"/>
      <c r="AA23" s="134"/>
      <c r="AB23" s="36"/>
    </row>
    <row r="24" spans="1:28" ht="14.25">
      <c r="A24" s="126"/>
      <c r="B24" s="132">
        <f>'Zorad.úč.'!L23</f>
        <v>22</v>
      </c>
      <c r="C24" s="133" t="str">
        <f>'Zorad.úč.'!N23</f>
        <v>w.o.</v>
      </c>
      <c r="D24" s="140"/>
      <c r="E24" s="305" t="s">
        <v>97</v>
      </c>
      <c r="F24" s="302" t="e">
        <f>VLOOKUP('Tab.zápasov'!L40,$K$3:$O$34,5,FALSE)</f>
        <v>#N/A</v>
      </c>
      <c r="G24" s="306">
        <v>30</v>
      </c>
      <c r="H24" s="307">
        <v>60</v>
      </c>
      <c r="I24" s="306">
        <v>5</v>
      </c>
      <c r="J24" s="126"/>
      <c r="K24" s="248" t="str">
        <f>IF('Zorad.úč.'!I32=" ","žžžžž",'Zorad.úč.'!I32)</f>
        <v>žžžžž</v>
      </c>
      <c r="L24" s="33">
        <f>'Zorad.úč.'!D32</f>
      </c>
      <c r="M24" s="33" t="e">
        <f>IF('Zorad.úč.'!E32=0," ",'Zorad.úč.'!E32)</f>
        <v>#N/A</v>
      </c>
      <c r="N24" s="33">
        <f>IF('Zorad.úč.'!F32=0," ",'Zorad.úč.'!F32)</f>
      </c>
      <c r="O24" s="33" t="e">
        <f>'Zorad.úč.'!J32</f>
        <v>#N/A</v>
      </c>
      <c r="P24" s="33" t="e">
        <f>'Zorad.úč.'!G32</f>
        <v>#N/A</v>
      </c>
      <c r="Q24" s="33" t="e">
        <f>'Zorad.úč.'!H32</f>
        <v>#N/A</v>
      </c>
      <c r="R24" s="133" t="str">
        <f>'Zorad.úč.'!I32</f>
        <v> </v>
      </c>
      <c r="S24" s="131"/>
      <c r="T24" s="129"/>
      <c r="U24" s="129"/>
      <c r="V24" s="134"/>
      <c r="W24" s="134"/>
      <c r="X24" s="134"/>
      <c r="Y24" s="134"/>
      <c r="Z24" s="134"/>
      <c r="AA24" s="134"/>
      <c r="AB24" s="36"/>
    </row>
    <row r="25" spans="1:28" ht="14.25">
      <c r="A25" s="126"/>
      <c r="B25" s="132">
        <f>'Zorad.úč.'!L24</f>
        <v>27</v>
      </c>
      <c r="C25" s="133" t="str">
        <f>'Zorad.úč.'!N24</f>
        <v>w.o.</v>
      </c>
      <c r="D25" s="140"/>
      <c r="E25" s="305" t="s">
        <v>97</v>
      </c>
      <c r="F25" s="302" t="e">
        <f>VLOOKUP('Tab.zápasov'!L41,$K$3:$O$34,5,FALSE)</f>
        <v>#N/A</v>
      </c>
      <c r="G25" s="306">
        <v>30</v>
      </c>
      <c r="H25" s="307">
        <v>60</v>
      </c>
      <c r="I25" s="306">
        <v>5</v>
      </c>
      <c r="J25" s="126"/>
      <c r="K25" s="248" t="str">
        <f>IF('Zorad.úč.'!I33=" ","žžžžž",'Zorad.úč.'!I33)</f>
        <v>žžžžž</v>
      </c>
      <c r="L25" s="33">
        <f>'Zorad.úč.'!D33</f>
      </c>
      <c r="M25" s="33" t="e">
        <f>IF('Zorad.úč.'!E33=0," ",'Zorad.úč.'!E33)</f>
        <v>#N/A</v>
      </c>
      <c r="N25" s="33">
        <f>IF('Zorad.úč.'!F33=0," ",'Zorad.úč.'!F33)</f>
      </c>
      <c r="O25" s="33" t="e">
        <f>'Zorad.úč.'!J33</f>
        <v>#N/A</v>
      </c>
      <c r="P25" s="33" t="e">
        <f>'Zorad.úč.'!G33</f>
        <v>#N/A</v>
      </c>
      <c r="Q25" s="33" t="e">
        <f>'Zorad.úč.'!H33</f>
        <v>#N/A</v>
      </c>
      <c r="R25" s="133" t="str">
        <f>'Zorad.úč.'!I33</f>
        <v> </v>
      </c>
      <c r="S25" s="131"/>
      <c r="T25" s="129"/>
      <c r="U25" s="129"/>
      <c r="V25" s="134"/>
      <c r="W25" s="134"/>
      <c r="X25" s="134"/>
      <c r="Y25" s="134"/>
      <c r="Z25" s="134"/>
      <c r="AA25" s="134"/>
      <c r="AB25" s="36"/>
    </row>
    <row r="26" spans="1:28" ht="14.25">
      <c r="A26" s="126"/>
      <c r="B26" s="132">
        <f>'Zorad.úč.'!L25</f>
        <v>6</v>
      </c>
      <c r="C26" s="133" t="str">
        <f>'Zorad.úč.'!N25</f>
        <v>w.o.</v>
      </c>
      <c r="D26" s="140"/>
      <c r="E26" s="305" t="s">
        <v>97</v>
      </c>
      <c r="F26" s="302" t="e">
        <f>VLOOKUP('Tab.zápasov'!L42,$K$3:$O$34,5,FALSE)</f>
        <v>#N/A</v>
      </c>
      <c r="G26" s="306">
        <v>30</v>
      </c>
      <c r="H26" s="307">
        <v>60</v>
      </c>
      <c r="I26" s="306">
        <v>5</v>
      </c>
      <c r="J26" s="126"/>
      <c r="K26" s="248" t="str">
        <f>IF('Zorad.úč.'!I21=" ","žžžžž",'Zorad.úč.'!I21)</f>
        <v>žžžžž</v>
      </c>
      <c r="L26" s="33">
        <f>'Zorad.úč.'!D21</f>
      </c>
      <c r="M26" s="33" t="e">
        <f>IF('Zorad.úč.'!E21=0," ",'Zorad.úč.'!E21)</f>
        <v>#N/A</v>
      </c>
      <c r="N26" s="33">
        <f>IF('Zorad.úč.'!F21=0," ",'Zorad.úč.'!F21)</f>
      </c>
      <c r="O26" s="33" t="e">
        <f>'Zorad.úč.'!J21</f>
        <v>#N/A</v>
      </c>
      <c r="P26" s="33" t="e">
        <f>'Zorad.úč.'!G21</f>
        <v>#N/A</v>
      </c>
      <c r="Q26" s="33" t="e">
        <f>'Zorad.úč.'!H21</f>
        <v>#N/A</v>
      </c>
      <c r="R26" s="133" t="str">
        <f>'Zorad.úč.'!I21</f>
        <v> </v>
      </c>
      <c r="S26" s="131"/>
      <c r="T26" s="129"/>
      <c r="U26" s="129"/>
      <c r="V26" s="134"/>
      <c r="W26" s="134"/>
      <c r="X26" s="134"/>
      <c r="Y26" s="134"/>
      <c r="Z26" s="134"/>
      <c r="AA26" s="134"/>
      <c r="AB26" s="36"/>
    </row>
    <row r="27" spans="1:28" ht="14.25">
      <c r="A27" s="126"/>
      <c r="B27" s="132">
        <f>'Zorad.úč.'!L26</f>
        <v>7</v>
      </c>
      <c r="C27" s="133" t="str">
        <f>'Zorad.úč.'!N26</f>
        <v>w.o.</v>
      </c>
      <c r="D27" s="140"/>
      <c r="E27" s="305" t="s">
        <v>98</v>
      </c>
      <c r="F27" s="302" t="e">
        <f>VLOOKUP('Tab.zápasov'!L27,$K$3:$O$34,5,FALSE)</f>
        <v>#N/A</v>
      </c>
      <c r="G27" s="306">
        <v>30</v>
      </c>
      <c r="H27" s="307">
        <v>30</v>
      </c>
      <c r="I27" s="306">
        <v>5</v>
      </c>
      <c r="J27" s="126"/>
      <c r="K27" s="248" t="str">
        <f>IF('Zorad.úč.'!I22=" ","žžžžž",'Zorad.úč.'!I22)</f>
        <v>žžžžž</v>
      </c>
      <c r="L27" s="33">
        <f>'Zorad.úč.'!D22</f>
      </c>
      <c r="M27" s="33" t="e">
        <f>IF('Zorad.úč.'!E22=0," ",'Zorad.úč.'!E22)</f>
        <v>#N/A</v>
      </c>
      <c r="N27" s="33">
        <f>IF('Zorad.úč.'!F22=0," ",'Zorad.úč.'!F22)</f>
      </c>
      <c r="O27" s="33" t="e">
        <f>'Zorad.úč.'!J22</f>
        <v>#N/A</v>
      </c>
      <c r="P27" s="33" t="e">
        <f>'Zorad.úč.'!G22</f>
        <v>#N/A</v>
      </c>
      <c r="Q27" s="33" t="e">
        <f>'Zorad.úč.'!H22</f>
        <v>#N/A</v>
      </c>
      <c r="R27" s="133" t="str">
        <f>'Zorad.úč.'!I22</f>
        <v> </v>
      </c>
      <c r="S27" s="131"/>
      <c r="T27" s="129"/>
      <c r="U27" s="129"/>
      <c r="V27" s="134"/>
      <c r="W27" s="134"/>
      <c r="X27" s="134"/>
      <c r="Y27" s="134"/>
      <c r="Z27" s="134"/>
      <c r="AA27" s="134"/>
      <c r="AB27" s="36"/>
    </row>
    <row r="28" spans="1:28" ht="14.25">
      <c r="A28" s="126"/>
      <c r="B28" s="132">
        <f>'Zorad.úč.'!L27</f>
        <v>26</v>
      </c>
      <c r="C28" s="133" t="str">
        <f>'Zorad.úč.'!N27</f>
        <v>w.o.</v>
      </c>
      <c r="D28" s="140"/>
      <c r="E28" s="305" t="s">
        <v>98</v>
      </c>
      <c r="F28" s="302" t="e">
        <f>VLOOKUP('Tab.zápasov'!L28,$K$3:$O$34,5,FALSE)</f>
        <v>#N/A</v>
      </c>
      <c r="G28" s="306">
        <v>30</v>
      </c>
      <c r="H28" s="307">
        <v>30</v>
      </c>
      <c r="I28" s="306">
        <v>5</v>
      </c>
      <c r="J28" s="126"/>
      <c r="K28" s="248" t="str">
        <f>IF('Zorad.úč.'!I23=" ","žžžžž",'Zorad.úč.'!I23)</f>
        <v>žžžžž</v>
      </c>
      <c r="L28" s="33">
        <f>'Zorad.úč.'!D23</f>
      </c>
      <c r="M28" s="33" t="e">
        <f>IF('Zorad.úč.'!E23=0," ",'Zorad.úč.'!E23)</f>
        <v>#N/A</v>
      </c>
      <c r="N28" s="33">
        <f>IF('Zorad.úč.'!F23=0," ",'Zorad.úč.'!F23)</f>
      </c>
      <c r="O28" s="33" t="e">
        <f>'Zorad.úč.'!J23</f>
        <v>#N/A</v>
      </c>
      <c r="P28" s="33" t="e">
        <f>'Zorad.úč.'!G23</f>
        <v>#N/A</v>
      </c>
      <c r="Q28" s="33" t="e">
        <f>'Zorad.úč.'!H23</f>
        <v>#N/A</v>
      </c>
      <c r="R28" s="133" t="str">
        <f>'Zorad.úč.'!I23</f>
        <v> </v>
      </c>
      <c r="S28" s="131"/>
      <c r="T28" s="129"/>
      <c r="U28" s="129"/>
      <c r="V28" s="134"/>
      <c r="W28" s="134"/>
      <c r="X28" s="134"/>
      <c r="Y28" s="134"/>
      <c r="Z28" s="134"/>
      <c r="AA28" s="134"/>
      <c r="AB28" s="36"/>
    </row>
    <row r="29" spans="1:28" ht="14.25">
      <c r="A29" s="126"/>
      <c r="B29" s="132">
        <f>'Zorad.úč.'!L28</f>
        <v>23</v>
      </c>
      <c r="C29" s="133" t="str">
        <f>'Zorad.úč.'!N28</f>
        <v>w.o.</v>
      </c>
      <c r="D29" s="140"/>
      <c r="E29" s="305" t="s">
        <v>98</v>
      </c>
      <c r="F29" s="302" t="e">
        <f>VLOOKUP('Tab.zápasov'!L29,$K$3:$O$34,5,FALSE)</f>
        <v>#N/A</v>
      </c>
      <c r="G29" s="306">
        <v>30</v>
      </c>
      <c r="H29" s="307">
        <v>30</v>
      </c>
      <c r="I29" s="306">
        <v>5</v>
      </c>
      <c r="J29" s="126"/>
      <c r="K29" s="248" t="str">
        <f>IF('Zorad.úč.'!I24=" ","žžžžž",'Zorad.úč.'!I24)</f>
        <v>žžžžž</v>
      </c>
      <c r="L29" s="33">
        <f>'Zorad.úč.'!D24</f>
      </c>
      <c r="M29" s="33" t="e">
        <f>IF('Zorad.úč.'!E24=0," ",'Zorad.úč.'!E24)</f>
        <v>#N/A</v>
      </c>
      <c r="N29" s="33">
        <f>IF('Zorad.úč.'!F24=0," ",'Zorad.úč.'!F24)</f>
      </c>
      <c r="O29" s="33" t="e">
        <f>'Zorad.úč.'!J24</f>
        <v>#N/A</v>
      </c>
      <c r="P29" s="33" t="e">
        <f>'Zorad.úč.'!G24</f>
        <v>#N/A</v>
      </c>
      <c r="Q29" s="33" t="e">
        <f>'Zorad.úč.'!H24</f>
        <v>#N/A</v>
      </c>
      <c r="R29" s="133" t="str">
        <f>'Zorad.úč.'!I24</f>
        <v> </v>
      </c>
      <c r="S29" s="131"/>
      <c r="T29" s="129"/>
      <c r="U29" s="129"/>
      <c r="V29" s="134"/>
      <c r="W29" s="134"/>
      <c r="X29" s="134"/>
      <c r="Y29" s="134"/>
      <c r="Z29" s="134"/>
      <c r="AA29" s="134"/>
      <c r="AB29" s="36"/>
    </row>
    <row r="30" spans="1:28" ht="14.25">
      <c r="A30" s="126"/>
      <c r="B30" s="132">
        <f>'Zorad.úč.'!L29</f>
        <v>10</v>
      </c>
      <c r="C30" s="133" t="str">
        <f>'Zorad.úč.'!N29</f>
        <v>w.o.</v>
      </c>
      <c r="D30" s="140"/>
      <c r="E30" s="305" t="s">
        <v>98</v>
      </c>
      <c r="F30" s="302" t="e">
        <f>VLOOKUP('Tab.zápasov'!L30,$K$3:$O$34,5,FALSE)</f>
        <v>#N/A</v>
      </c>
      <c r="G30" s="306">
        <v>30</v>
      </c>
      <c r="H30" s="307">
        <v>30</v>
      </c>
      <c r="I30" s="306">
        <v>5</v>
      </c>
      <c r="J30" s="126"/>
      <c r="K30" s="248" t="str">
        <f>IF('Zorad.úč.'!I25=" ","žžžžž",'Zorad.úč.'!I25)</f>
        <v>žžžžž</v>
      </c>
      <c r="L30" s="33">
        <f>'Zorad.úč.'!D25</f>
      </c>
      <c r="M30" s="33" t="e">
        <f>IF('Zorad.úč.'!E25=0," ",'Zorad.úč.'!E25)</f>
        <v>#N/A</v>
      </c>
      <c r="N30" s="33">
        <f>IF('Zorad.úč.'!F25=0," ",'Zorad.úč.'!F25)</f>
      </c>
      <c r="O30" s="33" t="e">
        <f>'Zorad.úč.'!J25</f>
        <v>#N/A</v>
      </c>
      <c r="P30" s="33" t="e">
        <f>'Zorad.úč.'!G25</f>
        <v>#N/A</v>
      </c>
      <c r="Q30" s="33" t="e">
        <f>'Zorad.úč.'!H25</f>
        <v>#N/A</v>
      </c>
      <c r="R30" s="133" t="str">
        <f>'Zorad.úč.'!I25</f>
        <v> </v>
      </c>
      <c r="S30" s="131"/>
      <c r="T30" s="129"/>
      <c r="U30" s="129"/>
      <c r="V30" s="134"/>
      <c r="W30" s="134"/>
      <c r="X30" s="134"/>
      <c r="Y30" s="134"/>
      <c r="Z30" s="134"/>
      <c r="AA30" s="134"/>
      <c r="AB30" s="36"/>
    </row>
    <row r="31" spans="1:28" ht="14.25">
      <c r="A31" s="126"/>
      <c r="B31" s="132">
        <f>'Zorad.úč.'!L30</f>
        <v>15</v>
      </c>
      <c r="C31" s="133" t="str">
        <f>'Zorad.úč.'!N30</f>
        <v>w.o.</v>
      </c>
      <c r="D31" s="140"/>
      <c r="E31" s="305" t="s">
        <v>98</v>
      </c>
      <c r="F31" s="302" t="e">
        <f>VLOOKUP('Tab.zápasov'!L31,$K$3:$O$34,5,FALSE)</f>
        <v>#N/A</v>
      </c>
      <c r="G31" s="306">
        <v>30</v>
      </c>
      <c r="H31" s="307">
        <v>30</v>
      </c>
      <c r="I31" s="306">
        <v>5</v>
      </c>
      <c r="J31" s="126"/>
      <c r="K31" s="248" t="str">
        <f>IF('Zorad.úč.'!I26=" ","žžžžž",'Zorad.úč.'!I26)</f>
        <v>žžžžž</v>
      </c>
      <c r="L31" s="33">
        <f>'Zorad.úč.'!D26</f>
      </c>
      <c r="M31" s="33" t="e">
        <f>IF('Zorad.úč.'!E26=0," ",'Zorad.úč.'!E26)</f>
        <v>#N/A</v>
      </c>
      <c r="N31" s="33">
        <f>IF('Zorad.úč.'!F26=0," ",'Zorad.úč.'!F26)</f>
      </c>
      <c r="O31" s="33" t="e">
        <f>'Zorad.úč.'!J26</f>
        <v>#N/A</v>
      </c>
      <c r="P31" s="33" t="e">
        <f>'Zorad.úč.'!G26</f>
        <v>#N/A</v>
      </c>
      <c r="Q31" s="33" t="e">
        <f>'Zorad.úč.'!H26</f>
        <v>#N/A</v>
      </c>
      <c r="R31" s="133" t="str">
        <f>'Zorad.úč.'!I26</f>
        <v> </v>
      </c>
      <c r="S31" s="131"/>
      <c r="T31" s="129"/>
      <c r="U31" s="129"/>
      <c r="V31" s="134"/>
      <c r="W31" s="134"/>
      <c r="X31" s="134"/>
      <c r="Y31" s="134"/>
      <c r="Z31" s="134"/>
      <c r="AA31" s="134"/>
      <c r="AB31" s="36"/>
    </row>
    <row r="32" spans="1:28" ht="14.25">
      <c r="A32" s="126"/>
      <c r="B32" s="132">
        <f>'Zorad.úč.'!L31</f>
        <v>18</v>
      </c>
      <c r="C32" s="133" t="str">
        <f>'Zorad.úč.'!N31</f>
        <v>w.o.</v>
      </c>
      <c r="D32" s="140"/>
      <c r="E32" s="305" t="s">
        <v>98</v>
      </c>
      <c r="F32" s="302" t="e">
        <f>VLOOKUP('Tab.zápasov'!L32,$K$3:$O$34,5,FALSE)</f>
        <v>#N/A</v>
      </c>
      <c r="G32" s="306">
        <v>30</v>
      </c>
      <c r="H32" s="307">
        <v>30</v>
      </c>
      <c r="I32" s="306">
        <v>5</v>
      </c>
      <c r="J32" s="126"/>
      <c r="K32" s="248" t="str">
        <f>IF('Zorad.úč.'!I28=" ","žžžžž",'Zorad.úč.'!I28)</f>
        <v>žžžžž</v>
      </c>
      <c r="L32" s="33">
        <f>'Zorad.úč.'!D28</f>
      </c>
      <c r="M32" s="33" t="e">
        <f>IF('Zorad.úč.'!E28=0," ",'Zorad.úč.'!E28)</f>
        <v>#N/A</v>
      </c>
      <c r="N32" s="33">
        <f>IF('Zorad.úč.'!F28=0," ",'Zorad.úč.'!F28)</f>
      </c>
      <c r="O32" s="33" t="e">
        <f>'Zorad.úč.'!J28</f>
        <v>#N/A</v>
      </c>
      <c r="P32" s="33" t="e">
        <f>'Zorad.úč.'!G28</f>
        <v>#N/A</v>
      </c>
      <c r="Q32" s="33" t="e">
        <f>'Zorad.úč.'!H28</f>
        <v>#N/A</v>
      </c>
      <c r="R32" s="133" t="str">
        <f>'Zorad.úč.'!I28</f>
        <v> </v>
      </c>
      <c r="S32" s="131"/>
      <c r="T32" s="129"/>
      <c r="U32" s="129"/>
      <c r="V32" s="134"/>
      <c r="W32" s="134"/>
      <c r="X32" s="134"/>
      <c r="Y32" s="134"/>
      <c r="Z32" s="134"/>
      <c r="AA32" s="134"/>
      <c r="AB32" s="36"/>
    </row>
    <row r="33" spans="1:28" ht="14.25">
      <c r="A33" s="126"/>
      <c r="B33" s="132">
        <f>'Zorad.úč.'!L32</f>
        <v>31</v>
      </c>
      <c r="C33" s="133" t="str">
        <f>'Zorad.úč.'!N32</f>
        <v>w.o.</v>
      </c>
      <c r="D33" s="140"/>
      <c r="E33" s="305" t="s">
        <v>98</v>
      </c>
      <c r="F33" s="302" t="e">
        <f>VLOOKUP('Tab.zápasov'!L33,$K$3:$O$34,5,FALSE)</f>
        <v>#N/A</v>
      </c>
      <c r="G33" s="306">
        <v>30</v>
      </c>
      <c r="H33" s="307">
        <v>30</v>
      </c>
      <c r="I33" s="306">
        <v>5</v>
      </c>
      <c r="J33" s="126"/>
      <c r="K33" s="248" t="str">
        <f>IF('Zorad.úč.'!I29=" ","žžžžž",'Zorad.úč.'!I29)</f>
        <v>žžžžž</v>
      </c>
      <c r="L33" s="33">
        <f>'Zorad.úč.'!D29</f>
      </c>
      <c r="M33" s="33" t="e">
        <f>IF('Zorad.úč.'!E29=0," ",'Zorad.úč.'!E29)</f>
        <v>#N/A</v>
      </c>
      <c r="N33" s="33">
        <f>IF('Zorad.úč.'!F29=0," ",'Zorad.úč.'!F29)</f>
      </c>
      <c r="O33" s="33" t="e">
        <f>'Zorad.úč.'!J29</f>
        <v>#N/A</v>
      </c>
      <c r="P33" s="33" t="e">
        <f>'Zorad.úč.'!G29</f>
        <v>#N/A</v>
      </c>
      <c r="Q33" s="33" t="e">
        <f>'Zorad.úč.'!H29</f>
        <v>#N/A</v>
      </c>
      <c r="R33" s="133" t="str">
        <f>'Zorad.úč.'!I29</f>
        <v> </v>
      </c>
      <c r="S33" s="131"/>
      <c r="T33" s="129"/>
      <c r="U33" s="129"/>
      <c r="V33" s="134"/>
      <c r="W33" s="134"/>
      <c r="X33" s="134"/>
      <c r="Y33" s="134"/>
      <c r="Z33" s="134"/>
      <c r="AA33" s="134"/>
      <c r="AB33" s="36"/>
    </row>
    <row r="34" spans="1:28" ht="15" thickBot="1">
      <c r="A34" s="126"/>
      <c r="B34" s="135">
        <f>'Zorad.úč.'!L33</f>
        <v>2</v>
      </c>
      <c r="C34" s="136" t="str">
        <f>'Zorad.úč.'!N33</f>
        <v>w.o.</v>
      </c>
      <c r="D34" s="140"/>
      <c r="E34" s="311" t="s">
        <v>98</v>
      </c>
      <c r="F34" s="302" t="e">
        <f>VLOOKUP('Tab.zápasov'!L34,$K$3:$O$34,5,FALSE)</f>
        <v>#N/A</v>
      </c>
      <c r="G34" s="306">
        <v>30</v>
      </c>
      <c r="H34" s="312">
        <v>30</v>
      </c>
      <c r="I34" s="313">
        <v>5</v>
      </c>
      <c r="J34" s="126"/>
      <c r="K34" s="249" t="str">
        <f>IF('Zorad.úč.'!I10=" ","žžžžž",'Zorad.úč.'!I10)</f>
        <v>žžžžž</v>
      </c>
      <c r="L34" s="250">
        <f>'Zorad.úč.'!D10</f>
      </c>
      <c r="M34" s="250" t="e">
        <f>IF('Zorad.úč.'!E10=0," ",'Zorad.úč.'!E10)</f>
        <v>#N/A</v>
      </c>
      <c r="N34" s="250">
        <f>IF('Zorad.úč.'!F10=0," ",'Zorad.úč.'!F10)</f>
      </c>
      <c r="O34" s="250" t="e">
        <f>'Zorad.úč.'!J10</f>
        <v>#N/A</v>
      </c>
      <c r="P34" s="250" t="e">
        <f>'Zorad.úč.'!G10</f>
        <v>#N/A</v>
      </c>
      <c r="Q34" s="250" t="e">
        <f>'Zorad.úč.'!H10</f>
        <v>#N/A</v>
      </c>
      <c r="R34" s="136" t="str">
        <f>'Zorad.úč.'!I10</f>
        <v> </v>
      </c>
      <c r="S34" s="131"/>
      <c r="T34" s="129"/>
      <c r="U34" s="129"/>
      <c r="V34" s="134"/>
      <c r="W34" s="134"/>
      <c r="X34" s="134"/>
      <c r="Y34" s="134"/>
      <c r="Z34" s="134"/>
      <c r="AA34" s="134"/>
      <c r="AB34" s="36"/>
    </row>
    <row r="35" spans="1:28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31"/>
      <c r="T35" s="44"/>
      <c r="U35" s="44"/>
      <c r="V35" s="36"/>
      <c r="W35" s="36"/>
      <c r="X35" s="36"/>
      <c r="Y35" s="36"/>
      <c r="Z35" s="36"/>
      <c r="AA35" s="36"/>
      <c r="AB35" s="36"/>
    </row>
    <row r="36" spans="1:28" ht="13.5" thickBo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  <c r="T36" s="44"/>
      <c r="U36" s="44"/>
      <c r="V36" s="36"/>
      <c r="W36" s="36"/>
      <c r="X36" s="36"/>
      <c r="Y36" s="36"/>
      <c r="Z36" s="36"/>
      <c r="AA36" s="36"/>
      <c r="AB36" s="36"/>
    </row>
    <row r="37" spans="1:28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4"/>
      <c r="U37" s="36"/>
      <c r="V37" s="36"/>
      <c r="W37" s="36"/>
      <c r="X37" s="36"/>
      <c r="Y37" s="36"/>
      <c r="Z37" s="36"/>
      <c r="AA37" s="36"/>
      <c r="AB37" s="36"/>
    </row>
    <row r="38" spans="1:28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CO107"/>
  <sheetViews>
    <sheetView workbookViewId="0" topLeftCell="J1">
      <pane ySplit="3" topLeftCell="BM4" activePane="bottomLeft" state="frozen"/>
      <selection pane="topLeft" activeCell="A1" sqref="A1"/>
      <selection pane="bottomLeft" activeCell="H42" sqref="H42"/>
    </sheetView>
  </sheetViews>
  <sheetFormatPr defaultColWidth="9.00390625" defaultRowHeight="12.75"/>
  <cols>
    <col min="1" max="1" width="1.625" style="70" customWidth="1"/>
    <col min="2" max="2" width="5.00390625" style="72" customWidth="1"/>
    <col min="3" max="3" width="18.25390625" style="116" customWidth="1"/>
    <col min="4" max="4" width="2.25390625" style="70" customWidth="1"/>
    <col min="5" max="5" width="18.25390625" style="116" customWidth="1"/>
    <col min="6" max="6" width="4.75390625" style="116" customWidth="1"/>
    <col min="7" max="7" width="2.25390625" style="116" customWidth="1"/>
    <col min="8" max="8" width="18.25390625" style="116" customWidth="1"/>
    <col min="9" max="9" width="4.75390625" style="116" customWidth="1"/>
    <col min="10" max="10" width="1.25" style="116" customWidth="1"/>
    <col min="11" max="11" width="2.00390625" style="117" customWidth="1"/>
    <col min="12" max="12" width="18.25390625" style="116" customWidth="1"/>
    <col min="13" max="13" width="4.75390625" style="116" customWidth="1"/>
    <col min="14" max="14" width="2.25390625" style="116" customWidth="1"/>
    <col min="15" max="15" width="18.25390625" style="116" customWidth="1"/>
    <col min="16" max="16" width="4.75390625" style="116" customWidth="1"/>
    <col min="17" max="18" width="1.25" style="116" customWidth="1"/>
    <col min="19" max="19" width="18.25390625" style="116" customWidth="1"/>
    <col min="20" max="20" width="4.75390625" style="116" customWidth="1"/>
    <col min="21" max="22" width="1.25" style="116" customWidth="1"/>
    <col min="23" max="23" width="1.25" style="118" customWidth="1"/>
    <col min="24" max="24" width="18.25390625" style="116" customWidth="1"/>
    <col min="25" max="25" width="4.75390625" style="116" customWidth="1"/>
    <col min="26" max="27" width="1.25" style="116" customWidth="1"/>
    <col min="28" max="28" width="18.25390625" style="116" customWidth="1"/>
    <col min="29" max="29" width="4.75390625" style="116" customWidth="1"/>
    <col min="30" max="31" width="1.75390625" style="116" customWidth="1"/>
    <col min="32" max="32" width="18.25390625" style="116" customWidth="1"/>
    <col min="33" max="33" width="4.75390625" style="116" customWidth="1"/>
    <col min="34" max="34" width="1.25" style="116" customWidth="1"/>
    <col min="35" max="35" width="1.75390625" style="116" customWidth="1"/>
    <col min="36" max="36" width="1.25" style="116" customWidth="1"/>
    <col min="37" max="37" width="18.25390625" style="116" customWidth="1"/>
    <col min="38" max="38" width="4.75390625" style="116" customWidth="1"/>
    <col min="39" max="41" width="1.25" style="116" customWidth="1"/>
    <col min="42" max="42" width="18.25390625" style="116" customWidth="1"/>
    <col min="43" max="43" width="4.75390625" style="116" customWidth="1"/>
    <col min="44" max="44" width="1.00390625" style="70" customWidth="1"/>
    <col min="45" max="45" width="0.875" style="70" customWidth="1"/>
    <col min="46" max="16384" width="9.125" style="70" customWidth="1"/>
  </cols>
  <sheetData>
    <row r="1" spans="1:93" ht="25.5" customHeight="1">
      <c r="A1" s="158"/>
      <c r="B1" s="159"/>
      <c r="C1" s="160"/>
      <c r="D1" s="149"/>
      <c r="E1" s="160"/>
      <c r="F1" s="160"/>
      <c r="G1" s="160"/>
      <c r="H1" s="160"/>
      <c r="I1" s="160"/>
      <c r="J1" s="160"/>
      <c r="K1" s="161"/>
      <c r="L1" s="162"/>
      <c r="M1" s="160"/>
      <c r="N1" s="160"/>
      <c r="O1" s="317" t="str">
        <f>'Všeob.údaje'!B4</f>
        <v>Alfa 1.kolo</v>
      </c>
      <c r="P1" s="318"/>
      <c r="Q1" s="318"/>
      <c r="R1" s="318"/>
      <c r="S1" s="318"/>
      <c r="T1" s="318"/>
      <c r="U1" s="318"/>
      <c r="V1" s="318"/>
      <c r="W1" s="318"/>
      <c r="X1" s="164">
        <f>'Všeob.údaje'!B7</f>
        <v>40504</v>
      </c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49"/>
      <c r="AS1" s="156"/>
      <c r="AT1" s="46"/>
      <c r="AU1" s="67"/>
      <c r="AV1" s="68"/>
      <c r="AW1" s="46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9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46"/>
      <c r="CL1" s="46"/>
      <c r="CM1" s="46"/>
      <c r="CN1" s="46"/>
      <c r="CO1" s="46"/>
    </row>
    <row r="2" spans="1:93" ht="21" customHeight="1" thickBot="1">
      <c r="A2" s="165"/>
      <c r="B2" s="166"/>
      <c r="C2" s="167"/>
      <c r="D2" s="151"/>
      <c r="E2" s="167"/>
      <c r="F2" s="167"/>
      <c r="G2" s="167"/>
      <c r="H2" s="163"/>
      <c r="I2" s="167"/>
      <c r="J2" s="167"/>
      <c r="K2" s="168"/>
      <c r="L2" s="167"/>
      <c r="M2" s="167"/>
      <c r="N2" s="167"/>
      <c r="O2" s="167"/>
      <c r="P2" s="319" t="str">
        <f>'Všeob.údaje'!A1</f>
        <v>32, dvojité K.O. - skrátené od 8</v>
      </c>
      <c r="Q2" s="320"/>
      <c r="R2" s="320"/>
      <c r="S2" s="320"/>
      <c r="T2" s="320"/>
      <c r="U2" s="320"/>
      <c r="V2" s="320"/>
      <c r="W2" s="320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51"/>
      <c r="AS2" s="169"/>
      <c r="AT2" s="46"/>
      <c r="AU2" s="67"/>
      <c r="AV2" s="68"/>
      <c r="AW2" s="46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9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46"/>
      <c r="CL2" s="46"/>
      <c r="CM2" s="46"/>
      <c r="CN2" s="46"/>
      <c r="CO2" s="46"/>
    </row>
    <row r="3" spans="1:93" s="72" customFormat="1" ht="13.5" thickBot="1">
      <c r="A3" s="170"/>
      <c r="B3" s="171"/>
      <c r="C3" s="172" t="s">
        <v>19</v>
      </c>
      <c r="D3" s="171"/>
      <c r="E3" s="172" t="s">
        <v>16</v>
      </c>
      <c r="F3" s="172"/>
      <c r="G3" s="172"/>
      <c r="H3" s="172" t="s">
        <v>15</v>
      </c>
      <c r="I3" s="172"/>
      <c r="J3" s="172"/>
      <c r="K3" s="173"/>
      <c r="L3" s="172" t="s">
        <v>13</v>
      </c>
      <c r="M3" s="172"/>
      <c r="N3" s="172"/>
      <c r="O3" s="172" t="s">
        <v>12</v>
      </c>
      <c r="P3" s="172"/>
      <c r="Q3" s="172"/>
      <c r="R3" s="172"/>
      <c r="S3" s="172" t="s">
        <v>10</v>
      </c>
      <c r="T3" s="174"/>
      <c r="U3" s="172"/>
      <c r="V3" s="172"/>
      <c r="W3" s="172"/>
      <c r="X3" s="172" t="s">
        <v>11</v>
      </c>
      <c r="Y3" s="172"/>
      <c r="Z3" s="172"/>
      <c r="AA3" s="172"/>
      <c r="AB3" s="172" t="s">
        <v>14</v>
      </c>
      <c r="AC3" s="172"/>
      <c r="AD3" s="172"/>
      <c r="AE3" s="172"/>
      <c r="AF3" s="172" t="s">
        <v>20</v>
      </c>
      <c r="AG3" s="172"/>
      <c r="AH3" s="172"/>
      <c r="AI3" s="172"/>
      <c r="AJ3" s="172"/>
      <c r="AK3" s="172" t="s">
        <v>17</v>
      </c>
      <c r="AL3" s="172"/>
      <c r="AM3" s="172"/>
      <c r="AN3" s="172"/>
      <c r="AO3" s="172" t="s">
        <v>2</v>
      </c>
      <c r="AP3" s="172" t="s">
        <v>18</v>
      </c>
      <c r="AQ3" s="172"/>
      <c r="AR3" s="172"/>
      <c r="AS3" s="175"/>
      <c r="AT3" s="67"/>
      <c r="AU3" s="67"/>
      <c r="AV3" s="71"/>
      <c r="AW3" s="67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67"/>
    </row>
    <row r="4" spans="1:93" ht="13.5" thickBot="1">
      <c r="A4" s="73"/>
      <c r="B4" s="74"/>
      <c r="C4" s="75"/>
      <c r="D4" s="76"/>
      <c r="E4" s="75"/>
      <c r="F4" s="75"/>
      <c r="G4" s="75"/>
      <c r="H4" s="75"/>
      <c r="I4" s="75"/>
      <c r="J4" s="75"/>
      <c r="K4" s="77"/>
      <c r="L4" s="75"/>
      <c r="M4" s="75"/>
      <c r="N4" s="75"/>
      <c r="O4" s="75"/>
      <c r="P4" s="75"/>
      <c r="Q4" s="75"/>
      <c r="R4" s="75"/>
      <c r="S4" s="75"/>
      <c r="T4" s="196">
        <v>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37"/>
      <c r="AS4" s="38"/>
      <c r="AT4" s="46"/>
      <c r="AU4" s="78"/>
      <c r="AV4" s="79"/>
      <c r="AW4" s="80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46"/>
      <c r="CL4" s="46"/>
      <c r="CM4" s="46"/>
      <c r="CN4" s="46"/>
      <c r="CO4" s="46"/>
    </row>
    <row r="5" spans="1:93" ht="13.5" thickBot="1">
      <c r="A5" s="73"/>
      <c r="B5" s="74"/>
      <c r="C5" s="75"/>
      <c r="D5" s="76"/>
      <c r="E5" s="75"/>
      <c r="F5" s="75"/>
      <c r="G5" s="75"/>
      <c r="H5" s="75"/>
      <c r="I5" s="75"/>
      <c r="J5" s="75"/>
      <c r="K5" s="77"/>
      <c r="L5" s="75"/>
      <c r="M5" s="196">
        <v>4</v>
      </c>
      <c r="N5" s="75"/>
      <c r="O5" s="75"/>
      <c r="P5" s="196">
        <v>4</v>
      </c>
      <c r="Q5" s="75"/>
      <c r="R5" s="81"/>
      <c r="S5" s="82" t="str">
        <f>'Tab.zápasov'!E3</f>
        <v>w.o.</v>
      </c>
      <c r="T5" s="83" t="str">
        <f>'Tab.zápasov'!N3</f>
        <v> </v>
      </c>
      <c r="U5" s="84"/>
      <c r="V5" s="75"/>
      <c r="W5" s="75"/>
      <c r="X5" s="85"/>
      <c r="Y5" s="196">
        <v>5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37"/>
      <c r="AS5" s="38"/>
      <c r="AT5" s="46"/>
      <c r="AU5" s="78"/>
      <c r="AV5" s="79"/>
      <c r="AW5" s="80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46"/>
      <c r="CL5" s="46"/>
      <c r="CM5" s="46"/>
      <c r="CN5" s="46"/>
      <c r="CO5" s="46"/>
    </row>
    <row r="6" spans="1:93" ht="13.5" thickBot="1">
      <c r="A6" s="73"/>
      <c r="B6" s="74"/>
      <c r="C6" s="86"/>
      <c r="D6" s="76"/>
      <c r="E6" s="75"/>
      <c r="F6" s="75"/>
      <c r="G6" s="75"/>
      <c r="H6" s="75"/>
      <c r="I6" s="75"/>
      <c r="J6" s="75"/>
      <c r="K6" s="87"/>
      <c r="L6" s="82" t="str">
        <f>'Tab.zápasov'!E35</f>
        <v>w.o.</v>
      </c>
      <c r="M6" s="83" t="str">
        <f>'Tab.zápasov'!N35</f>
        <v> </v>
      </c>
      <c r="N6" s="88"/>
      <c r="O6" s="82" t="str">
        <f>'Tab.zápasov'!E27</f>
        <v>w.o.</v>
      </c>
      <c r="P6" s="83" t="str">
        <f>'Tab.zápasov'!N27</f>
        <v> </v>
      </c>
      <c r="Q6" s="89"/>
      <c r="R6" s="75"/>
      <c r="S6" s="90" t="str">
        <f>'Tab.zápasov'!F3</f>
        <v>w.o.</v>
      </c>
      <c r="T6" s="91" t="str">
        <f>'Tab.zápasov'!O3</f>
        <v> </v>
      </c>
      <c r="U6" s="92"/>
      <c r="V6" s="93"/>
      <c r="W6" s="81"/>
      <c r="X6" s="90" t="str">
        <f>'Tab.zápasov'!E19</f>
        <v>w.o.</v>
      </c>
      <c r="Y6" s="83" t="str">
        <f>'Tab.zápasov'!N19</f>
        <v> </v>
      </c>
      <c r="Z6" s="84"/>
      <c r="AA6" s="75"/>
      <c r="AB6" s="75"/>
      <c r="AC6" s="75"/>
      <c r="AD6" s="94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37"/>
      <c r="AS6" s="38"/>
      <c r="AT6" s="46"/>
      <c r="AU6" s="78"/>
      <c r="AV6" s="95"/>
      <c r="AW6" s="80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46"/>
      <c r="CL6" s="46"/>
      <c r="CM6" s="46"/>
      <c r="CN6" s="46"/>
      <c r="CO6" s="46"/>
    </row>
    <row r="7" spans="1:93" ht="13.5" thickBot="1">
      <c r="A7" s="73"/>
      <c r="B7" s="74"/>
      <c r="C7" s="75"/>
      <c r="D7" s="76"/>
      <c r="E7" s="75"/>
      <c r="F7" s="196">
        <v>6</v>
      </c>
      <c r="G7" s="75"/>
      <c r="H7" s="75"/>
      <c r="I7" s="196">
        <v>5</v>
      </c>
      <c r="J7" s="75"/>
      <c r="K7" s="96" t="s">
        <v>24</v>
      </c>
      <c r="L7" s="97" t="str">
        <f>'Tab.zápasov'!F35</f>
        <v>w.o.</v>
      </c>
      <c r="M7" s="91" t="str">
        <f>'Tab.zápasov'!O35</f>
        <v> </v>
      </c>
      <c r="N7" s="75"/>
      <c r="O7" s="97" t="str">
        <f>'Tab.zápasov'!F27</f>
        <v>w.o.</v>
      </c>
      <c r="P7" s="91" t="str">
        <f>'Tab.zápasov'!O27</f>
        <v> </v>
      </c>
      <c r="Q7" s="98"/>
      <c r="R7" s="81"/>
      <c r="S7" s="199" t="str">
        <f>'Tab.zápasov'!E4</f>
        <v>w.o.</v>
      </c>
      <c r="T7" s="204" t="str">
        <f>'Tab.zápasov'!N4</f>
        <v> </v>
      </c>
      <c r="U7" s="89"/>
      <c r="V7" s="75"/>
      <c r="W7" s="99"/>
      <c r="X7" s="97" t="str">
        <f>'Tab.zápasov'!F19</f>
        <v>w.o.</v>
      </c>
      <c r="Y7" s="91" t="str">
        <f>'Tab.zápasov'!O19</f>
        <v> </v>
      </c>
      <c r="Z7" s="100"/>
      <c r="AA7" s="75"/>
      <c r="AB7" s="75"/>
      <c r="AC7" s="196">
        <v>6</v>
      </c>
      <c r="AD7" s="94"/>
      <c r="AE7" s="75"/>
      <c r="AF7" s="75"/>
      <c r="AG7" s="196">
        <v>7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37"/>
      <c r="AS7" s="38"/>
      <c r="AT7" s="46"/>
      <c r="AU7" s="78"/>
      <c r="AV7" s="79"/>
      <c r="AW7" s="80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46"/>
      <c r="CL7" s="46"/>
      <c r="CM7" s="46"/>
      <c r="CN7" s="46"/>
      <c r="CO7" s="46"/>
    </row>
    <row r="8" spans="1:93" ht="13.5" thickBot="1">
      <c r="A8" s="73"/>
      <c r="B8" s="101"/>
      <c r="C8" s="83" t="str">
        <f>'Tab.zápasov'!J51</f>
        <v>w.o.</v>
      </c>
      <c r="D8" s="102"/>
      <c r="E8" s="82" t="str">
        <f>'Tab.zápasov'!E51</f>
        <v>w.o.</v>
      </c>
      <c r="F8" s="83" t="str">
        <f>'Tab.zápasov'!N51</f>
        <v> </v>
      </c>
      <c r="G8" s="88"/>
      <c r="H8" s="82" t="str">
        <f>'Tab.zápasov'!E47</f>
        <v>w.o.</v>
      </c>
      <c r="I8" s="83" t="str">
        <f>'Tab.zápasov'!N47</f>
        <v> </v>
      </c>
      <c r="J8" s="89"/>
      <c r="K8" s="96"/>
      <c r="L8" s="75"/>
      <c r="M8" s="75"/>
      <c r="N8" s="75"/>
      <c r="O8" s="75"/>
      <c r="P8" s="75"/>
      <c r="Q8" s="75"/>
      <c r="R8" s="75"/>
      <c r="S8" s="200" t="str">
        <f>'Tab.zápasov'!F4</f>
        <v>w.o.</v>
      </c>
      <c r="T8" s="205" t="str">
        <f>'Tab.zápasov'!O4</f>
        <v> </v>
      </c>
      <c r="U8" s="75"/>
      <c r="V8" s="75"/>
      <c r="W8" s="75"/>
      <c r="X8" s="75"/>
      <c r="Y8" s="103" t="s">
        <v>40</v>
      </c>
      <c r="Z8" s="104"/>
      <c r="AA8" s="81"/>
      <c r="AB8" s="82" t="str">
        <f>'Tab.zápasov'!E43</f>
        <v>w.o.</v>
      </c>
      <c r="AC8" s="83" t="str">
        <f>'Tab.zápasov'!N43</f>
        <v> </v>
      </c>
      <c r="AD8" s="105"/>
      <c r="AE8" s="81"/>
      <c r="AF8" s="82" t="str">
        <f>'Tab.zápasov'!E55</f>
        <v>w.o.</v>
      </c>
      <c r="AG8" s="83" t="str">
        <f>'Tab.zápasov'!N55</f>
        <v> </v>
      </c>
      <c r="AH8" s="84"/>
      <c r="AI8" s="75"/>
      <c r="AJ8" s="75"/>
      <c r="AK8" s="75"/>
      <c r="AL8" s="75"/>
      <c r="AM8" s="75"/>
      <c r="AN8" s="75"/>
      <c r="AO8" s="75"/>
      <c r="AP8" s="75"/>
      <c r="AQ8" s="75"/>
      <c r="AR8" s="37"/>
      <c r="AS8" s="38"/>
      <c r="AT8" s="46"/>
      <c r="AU8" s="78"/>
      <c r="AV8" s="79"/>
      <c r="AW8" s="80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46"/>
      <c r="CL8" s="46"/>
      <c r="CM8" s="46"/>
      <c r="CN8" s="46"/>
      <c r="CO8" s="46"/>
    </row>
    <row r="9" spans="1:93" ht="13.5" thickBot="1">
      <c r="A9" s="73"/>
      <c r="B9" s="121" t="s">
        <v>59</v>
      </c>
      <c r="C9" s="197">
        <f>IF('Tab.zápasov'!K51&gt;0,'Tab.zápasov'!K51,"")</f>
        <v>2</v>
      </c>
      <c r="D9" s="76"/>
      <c r="E9" s="97" t="str">
        <f>'Tab.zápasov'!F51</f>
        <v>w.o.</v>
      </c>
      <c r="F9" s="91" t="str">
        <f>'Tab.zápasov'!O51</f>
        <v> </v>
      </c>
      <c r="G9" s="75"/>
      <c r="H9" s="97" t="str">
        <f>'Tab.zápasov'!F47</f>
        <v>w.o.</v>
      </c>
      <c r="I9" s="91" t="str">
        <f>'Tab.zápasov'!O47</f>
        <v> </v>
      </c>
      <c r="J9" s="75"/>
      <c r="K9" s="96"/>
      <c r="L9" s="85"/>
      <c r="M9" s="75"/>
      <c r="N9" s="75"/>
      <c r="O9" s="85"/>
      <c r="P9" s="75"/>
      <c r="Q9" s="75"/>
      <c r="R9" s="81"/>
      <c r="S9" s="82" t="str">
        <f>'Tab.zápasov'!E5</f>
        <v>w.o.</v>
      </c>
      <c r="T9" s="83" t="str">
        <f>'Tab.zápasov'!N5</f>
        <v> </v>
      </c>
      <c r="U9" s="84"/>
      <c r="V9" s="75"/>
      <c r="W9" s="75"/>
      <c r="X9" s="85"/>
      <c r="Y9" s="75"/>
      <c r="Z9" s="104"/>
      <c r="AA9" s="75"/>
      <c r="AB9" s="97" t="str">
        <f>'Tab.zápasov'!F43</f>
        <v>w.o.</v>
      </c>
      <c r="AC9" s="91" t="str">
        <f>'Tab.zápasov'!O43</f>
        <v> </v>
      </c>
      <c r="AD9" s="94"/>
      <c r="AE9" s="75"/>
      <c r="AF9" s="97" t="str">
        <f>'Tab.zápasov'!F55</f>
        <v>w.o.</v>
      </c>
      <c r="AG9" s="91" t="str">
        <f>'Tab.zápasov'!O55</f>
        <v> </v>
      </c>
      <c r="AH9" s="100"/>
      <c r="AI9" s="75"/>
      <c r="AJ9" s="75"/>
      <c r="AK9" s="75"/>
      <c r="AL9" s="75"/>
      <c r="AM9" s="75"/>
      <c r="AN9" s="75"/>
      <c r="AO9" s="75"/>
      <c r="AP9" s="75"/>
      <c r="AQ9" s="75"/>
      <c r="AR9" s="37"/>
      <c r="AS9" s="38"/>
      <c r="AT9" s="46"/>
      <c r="AU9" s="106"/>
      <c r="AV9" s="79"/>
      <c r="AW9" s="80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46"/>
      <c r="CL9" s="46"/>
      <c r="CM9" s="46"/>
      <c r="CN9" s="46"/>
      <c r="CO9" s="46"/>
    </row>
    <row r="10" spans="1:93" ht="13.5" thickBot="1">
      <c r="A10" s="73"/>
      <c r="B10" s="74"/>
      <c r="C10" s="75"/>
      <c r="D10" s="76"/>
      <c r="E10" s="107" t="s">
        <v>32</v>
      </c>
      <c r="F10" s="75"/>
      <c r="G10" s="75"/>
      <c r="H10" s="75"/>
      <c r="I10" s="75"/>
      <c r="J10" s="75"/>
      <c r="K10" s="108"/>
      <c r="L10" s="90" t="str">
        <f>'Tab.zápasov'!E36</f>
        <v>w.o.</v>
      </c>
      <c r="M10" s="83" t="str">
        <f>'Tab.zápasov'!N36</f>
        <v> </v>
      </c>
      <c r="N10" s="88"/>
      <c r="O10" s="90" t="str">
        <f>'Tab.zápasov'!E28</f>
        <v>w.o.</v>
      </c>
      <c r="P10" s="83" t="str">
        <f>'Tab.zápasov'!N28</f>
        <v> </v>
      </c>
      <c r="Q10" s="89"/>
      <c r="R10" s="75"/>
      <c r="S10" s="90" t="str">
        <f>'Tab.zápasov'!F5</f>
        <v>w.o.</v>
      </c>
      <c r="T10" s="91" t="str">
        <f>'Tab.zápasov'!O5</f>
        <v> </v>
      </c>
      <c r="U10" s="92"/>
      <c r="V10" s="93"/>
      <c r="W10" s="81"/>
      <c r="X10" s="90" t="str">
        <f>'Tab.zápasov'!E20</f>
        <v>w.o.</v>
      </c>
      <c r="Y10" s="83" t="str">
        <f>'Tab.zápasov'!N20</f>
        <v> </v>
      </c>
      <c r="Z10" s="89"/>
      <c r="AA10" s="75"/>
      <c r="AB10" s="75"/>
      <c r="AC10" s="103" t="s">
        <v>47</v>
      </c>
      <c r="AD10" s="94"/>
      <c r="AE10" s="75"/>
      <c r="AF10" s="120">
        <v>1</v>
      </c>
      <c r="AG10" s="75"/>
      <c r="AH10" s="104"/>
      <c r="AI10" s="75"/>
      <c r="AJ10" s="75"/>
      <c r="AK10" s="75"/>
      <c r="AL10" s="75"/>
      <c r="AM10" s="75"/>
      <c r="AN10" s="75"/>
      <c r="AO10" s="75"/>
      <c r="AP10" s="75"/>
      <c r="AQ10" s="75"/>
      <c r="AR10" s="37"/>
      <c r="AS10" s="38"/>
      <c r="AT10" s="46"/>
      <c r="AU10" s="78"/>
      <c r="AV10" s="79"/>
      <c r="AW10" s="80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46"/>
      <c r="CL10" s="46"/>
      <c r="CM10" s="46"/>
      <c r="CN10" s="46"/>
      <c r="CO10" s="46"/>
    </row>
    <row r="11" spans="1:93" ht="13.5" thickBot="1">
      <c r="A11" s="73"/>
      <c r="B11" s="74"/>
      <c r="C11" s="75"/>
      <c r="D11" s="76"/>
      <c r="E11" s="75"/>
      <c r="F11" s="75"/>
      <c r="G11" s="75"/>
      <c r="H11" s="75"/>
      <c r="I11" s="75"/>
      <c r="J11" s="75"/>
      <c r="K11" s="77" t="s">
        <v>26</v>
      </c>
      <c r="L11" s="97" t="str">
        <f>'Tab.zápasov'!F36</f>
        <v>w.o.</v>
      </c>
      <c r="M11" s="91" t="str">
        <f>'Tab.zápasov'!O36</f>
        <v> </v>
      </c>
      <c r="N11" s="75"/>
      <c r="O11" s="97" t="str">
        <f>'Tab.zápasov'!F28</f>
        <v>w.o.</v>
      </c>
      <c r="P11" s="91" t="str">
        <f>'Tab.zápasov'!O28</f>
        <v> </v>
      </c>
      <c r="Q11" s="98"/>
      <c r="R11" s="81"/>
      <c r="S11" s="199" t="str">
        <f>'Tab.zápasov'!E6</f>
        <v>w.o.</v>
      </c>
      <c r="T11" s="204" t="str">
        <f>'Tab.zápasov'!N6</f>
        <v> </v>
      </c>
      <c r="U11" s="89"/>
      <c r="V11" s="75"/>
      <c r="W11" s="99"/>
      <c r="X11" s="97" t="str">
        <f>'Tab.zápasov'!F20</f>
        <v>w.o.</v>
      </c>
      <c r="Y11" s="91" t="str">
        <f>'Tab.zápasov'!O20</f>
        <v> </v>
      </c>
      <c r="Z11" s="75"/>
      <c r="AA11" s="75"/>
      <c r="AB11" s="75"/>
      <c r="AC11" s="75"/>
      <c r="AD11" s="94"/>
      <c r="AE11" s="75"/>
      <c r="AF11" s="75"/>
      <c r="AG11" s="75"/>
      <c r="AH11" s="104"/>
      <c r="AI11" s="75"/>
      <c r="AJ11" s="75"/>
      <c r="AK11" s="75"/>
      <c r="AL11" s="196">
        <v>7</v>
      </c>
      <c r="AM11" s="75"/>
      <c r="AN11" s="75"/>
      <c r="AO11" s="75"/>
      <c r="AP11" s="75"/>
      <c r="AQ11" s="75"/>
      <c r="AR11" s="37"/>
      <c r="AS11" s="38"/>
      <c r="AT11" s="46"/>
      <c r="AU11" s="78"/>
      <c r="AV11" s="79"/>
      <c r="AW11" s="80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46"/>
      <c r="CL11" s="46"/>
      <c r="CM11" s="46"/>
      <c r="CN11" s="46"/>
      <c r="CO11" s="46"/>
    </row>
    <row r="12" spans="1:93" ht="13.5" thickBot="1">
      <c r="A12" s="73"/>
      <c r="B12" s="74"/>
      <c r="C12" s="75"/>
      <c r="D12" s="76"/>
      <c r="E12" s="75"/>
      <c r="F12" s="75"/>
      <c r="G12" s="75"/>
      <c r="H12" s="75"/>
      <c r="I12" s="75"/>
      <c r="J12" s="75"/>
      <c r="K12" s="77"/>
      <c r="L12" s="75"/>
      <c r="M12" s="75"/>
      <c r="N12" s="75"/>
      <c r="O12" s="75"/>
      <c r="P12" s="75"/>
      <c r="Q12" s="75"/>
      <c r="R12" s="75"/>
      <c r="S12" s="200" t="str">
        <f>'Tab.zápasov'!F6</f>
        <v>w.o.</v>
      </c>
      <c r="T12" s="205" t="str">
        <f>'Tab.zápasov'!O6</f>
        <v> </v>
      </c>
      <c r="U12" s="75"/>
      <c r="V12" s="75"/>
      <c r="W12" s="75"/>
      <c r="X12" s="75"/>
      <c r="Y12" s="103" t="s">
        <v>41</v>
      </c>
      <c r="Z12" s="75"/>
      <c r="AA12" s="75"/>
      <c r="AB12" s="75"/>
      <c r="AC12" s="75"/>
      <c r="AD12" s="94"/>
      <c r="AE12" s="75"/>
      <c r="AF12" s="75"/>
      <c r="AG12" s="75"/>
      <c r="AH12" s="104"/>
      <c r="AI12" s="93"/>
      <c r="AJ12" s="81"/>
      <c r="AK12" s="82" t="str">
        <f>'Tab.zápasov'!E59</f>
        <v>w.o.</v>
      </c>
      <c r="AL12" s="83" t="str">
        <f>'Tab.zápasov'!N59</f>
        <v> </v>
      </c>
      <c r="AM12" s="84"/>
      <c r="AN12" s="75"/>
      <c r="AO12" s="75"/>
      <c r="AP12" s="75"/>
      <c r="AQ12" s="75"/>
      <c r="AR12" s="37"/>
      <c r="AS12" s="38"/>
      <c r="AT12" s="46"/>
      <c r="AU12" s="78"/>
      <c r="AV12" s="79"/>
      <c r="AW12" s="80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46"/>
      <c r="CL12" s="46"/>
      <c r="CM12" s="46"/>
      <c r="CN12" s="46"/>
      <c r="CO12" s="46"/>
    </row>
    <row r="13" spans="1:93" ht="13.5" thickBot="1">
      <c r="A13" s="73"/>
      <c r="B13" s="74"/>
      <c r="C13" s="75"/>
      <c r="D13" s="76"/>
      <c r="E13" s="75"/>
      <c r="F13" s="75"/>
      <c r="G13" s="75"/>
      <c r="H13" s="75"/>
      <c r="I13" s="75"/>
      <c r="J13" s="75"/>
      <c r="K13" s="77"/>
      <c r="L13" s="85"/>
      <c r="M13" s="75"/>
      <c r="N13" s="75"/>
      <c r="O13" s="85"/>
      <c r="P13" s="75"/>
      <c r="Q13" s="75"/>
      <c r="R13" s="81"/>
      <c r="S13" s="82" t="str">
        <f>'Tab.zápasov'!E7</f>
        <v>w.o.</v>
      </c>
      <c r="T13" s="83" t="str">
        <f>'Tab.zápasov'!N7</f>
        <v> </v>
      </c>
      <c r="U13" s="84"/>
      <c r="V13" s="75"/>
      <c r="W13" s="75"/>
      <c r="X13" s="85"/>
      <c r="Y13" s="75"/>
      <c r="Z13" s="75"/>
      <c r="AA13" s="75"/>
      <c r="AB13" s="75"/>
      <c r="AC13" s="75"/>
      <c r="AD13" s="94"/>
      <c r="AE13" s="75"/>
      <c r="AF13" s="75"/>
      <c r="AG13" s="75"/>
      <c r="AH13" s="104"/>
      <c r="AI13" s="75"/>
      <c r="AJ13" s="109"/>
      <c r="AK13" s="97" t="str">
        <f>'Tab.zápasov'!F59</f>
        <v>w.o.</v>
      </c>
      <c r="AL13" s="91" t="str">
        <f>'Tab.zápasov'!O59</f>
        <v> </v>
      </c>
      <c r="AM13" s="100"/>
      <c r="AN13" s="75"/>
      <c r="AO13" s="75"/>
      <c r="AP13" s="75"/>
      <c r="AQ13" s="75"/>
      <c r="AR13" s="37"/>
      <c r="AS13" s="38"/>
      <c r="AT13" s="46"/>
      <c r="AU13" s="78"/>
      <c r="AV13" s="79"/>
      <c r="AW13" s="80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46"/>
      <c r="CL13" s="46"/>
      <c r="CM13" s="46"/>
      <c r="CN13" s="46"/>
      <c r="CO13" s="46"/>
    </row>
    <row r="14" spans="1:93" ht="13.5" thickBot="1">
      <c r="A14" s="73"/>
      <c r="B14" s="74"/>
      <c r="C14" s="75"/>
      <c r="D14" s="76"/>
      <c r="E14" s="75"/>
      <c r="F14" s="75"/>
      <c r="G14" s="75"/>
      <c r="H14" s="75"/>
      <c r="I14" s="75"/>
      <c r="J14" s="75"/>
      <c r="K14" s="87"/>
      <c r="L14" s="90" t="str">
        <f>'Tab.zápasov'!E37</f>
        <v>w.o.</v>
      </c>
      <c r="M14" s="83" t="str">
        <f>'Tab.zápasov'!N37</f>
        <v> </v>
      </c>
      <c r="N14" s="88"/>
      <c r="O14" s="90" t="str">
        <f>'Tab.zápasov'!E29</f>
        <v>w.o.</v>
      </c>
      <c r="P14" s="83" t="str">
        <f>'Tab.zápasov'!N29</f>
        <v> </v>
      </c>
      <c r="Q14" s="89"/>
      <c r="R14" s="75"/>
      <c r="S14" s="90" t="str">
        <f>'Tab.zápasov'!F7</f>
        <v>w.o.</v>
      </c>
      <c r="T14" s="91" t="str">
        <f>'Tab.zápasov'!O7</f>
        <v> </v>
      </c>
      <c r="U14" s="92"/>
      <c r="V14" s="93"/>
      <c r="W14" s="81"/>
      <c r="X14" s="90" t="str">
        <f>'Tab.zápasov'!E21</f>
        <v>w.o.</v>
      </c>
      <c r="Y14" s="83" t="str">
        <f>'Tab.zápasov'!N21</f>
        <v> </v>
      </c>
      <c r="Z14" s="84"/>
      <c r="AA14" s="75"/>
      <c r="AB14" s="75"/>
      <c r="AC14" s="75"/>
      <c r="AD14" s="94"/>
      <c r="AE14" s="75"/>
      <c r="AF14" s="75"/>
      <c r="AG14" s="75"/>
      <c r="AH14" s="104"/>
      <c r="AI14" s="75"/>
      <c r="AJ14" s="110"/>
      <c r="AK14" s="75"/>
      <c r="AL14" s="75"/>
      <c r="AM14" s="104"/>
      <c r="AN14" s="75"/>
      <c r="AO14" s="75"/>
      <c r="AP14" s="75"/>
      <c r="AQ14" s="75"/>
      <c r="AR14" s="37"/>
      <c r="AS14" s="38"/>
      <c r="AT14" s="46"/>
      <c r="AU14" s="78"/>
      <c r="AV14" s="79"/>
      <c r="AW14" s="80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46"/>
      <c r="CL14" s="46"/>
      <c r="CM14" s="46"/>
      <c r="CN14" s="46"/>
      <c r="CO14" s="46"/>
    </row>
    <row r="15" spans="1:93" ht="13.5" thickBot="1">
      <c r="A15" s="73"/>
      <c r="B15" s="74"/>
      <c r="C15" s="75"/>
      <c r="D15" s="76"/>
      <c r="E15" s="75"/>
      <c r="F15" s="75"/>
      <c r="G15" s="75"/>
      <c r="H15" s="75"/>
      <c r="I15" s="75"/>
      <c r="J15" s="75"/>
      <c r="K15" s="96" t="s">
        <v>27</v>
      </c>
      <c r="L15" s="97" t="str">
        <f>'Tab.zápasov'!F37</f>
        <v>w.o.</v>
      </c>
      <c r="M15" s="91" t="str">
        <f>'Tab.zápasov'!O37</f>
        <v> </v>
      </c>
      <c r="N15" s="75"/>
      <c r="O15" s="97" t="str">
        <f>'Tab.zápasov'!F29</f>
        <v>w.o.</v>
      </c>
      <c r="P15" s="91" t="str">
        <f>'Tab.zápasov'!O29</f>
        <v> </v>
      </c>
      <c r="Q15" s="98"/>
      <c r="R15" s="81"/>
      <c r="S15" s="199" t="str">
        <f>'Tab.zápasov'!E8</f>
        <v>w.o.</v>
      </c>
      <c r="T15" s="204" t="str">
        <f>'Tab.zápasov'!N8</f>
        <v> </v>
      </c>
      <c r="U15" s="89"/>
      <c r="V15" s="75"/>
      <c r="W15" s="99"/>
      <c r="X15" s="97" t="str">
        <f>'Tab.zápasov'!F21</f>
        <v>w.o.</v>
      </c>
      <c r="Y15" s="91" t="str">
        <f>'Tab.zápasov'!O21</f>
        <v> </v>
      </c>
      <c r="Z15" s="100"/>
      <c r="AA15" s="75"/>
      <c r="AB15" s="75"/>
      <c r="AC15" s="75"/>
      <c r="AD15" s="94"/>
      <c r="AE15" s="75"/>
      <c r="AF15" s="75"/>
      <c r="AG15" s="75"/>
      <c r="AH15" s="104"/>
      <c r="AI15" s="75"/>
      <c r="AJ15" s="110"/>
      <c r="AK15" s="75"/>
      <c r="AL15" s="75"/>
      <c r="AM15" s="104"/>
      <c r="AN15" s="75"/>
      <c r="AO15" s="75"/>
      <c r="AP15" s="75"/>
      <c r="AQ15" s="75"/>
      <c r="AR15" s="37"/>
      <c r="AS15" s="38"/>
      <c r="AT15" s="46"/>
      <c r="AU15" s="78"/>
      <c r="AV15" s="79"/>
      <c r="AW15" s="80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46"/>
      <c r="CL15" s="46"/>
      <c r="CM15" s="46"/>
      <c r="CN15" s="46"/>
      <c r="CO15" s="46"/>
    </row>
    <row r="16" spans="1:93" ht="13.5" thickBot="1">
      <c r="A16" s="73"/>
      <c r="B16" s="101"/>
      <c r="C16" s="83" t="str">
        <f>'Tab.zápasov'!J52</f>
        <v>w.o.</v>
      </c>
      <c r="D16" s="102"/>
      <c r="E16" s="82" t="str">
        <f>'Tab.zápasov'!E52</f>
        <v>w.o.</v>
      </c>
      <c r="F16" s="83" t="str">
        <f>'Tab.zápasov'!N52</f>
        <v> </v>
      </c>
      <c r="G16" s="88"/>
      <c r="H16" s="82" t="str">
        <f>'Tab.zápasov'!E48</f>
        <v>w.o.</v>
      </c>
      <c r="I16" s="83" t="str">
        <f>'Tab.zápasov'!N48</f>
        <v> </v>
      </c>
      <c r="J16" s="89"/>
      <c r="K16" s="96"/>
      <c r="L16" s="75"/>
      <c r="M16" s="75"/>
      <c r="N16" s="75"/>
      <c r="O16" s="75"/>
      <c r="P16" s="75"/>
      <c r="Q16" s="75"/>
      <c r="R16" s="75"/>
      <c r="S16" s="201" t="str">
        <f>'Tab.zápasov'!F8</f>
        <v>w.o.</v>
      </c>
      <c r="T16" s="205" t="str">
        <f>'Tab.zápasov'!O8</f>
        <v> </v>
      </c>
      <c r="U16" s="75"/>
      <c r="V16" s="75"/>
      <c r="W16" s="75"/>
      <c r="X16" s="75"/>
      <c r="Y16" s="103" t="s">
        <v>42</v>
      </c>
      <c r="Z16" s="104"/>
      <c r="AA16" s="81"/>
      <c r="AB16" s="82" t="str">
        <f>'Tab.zápasov'!E44</f>
        <v>w.o.</v>
      </c>
      <c r="AC16" s="83" t="str">
        <f>'Tab.zápasov'!N44</f>
        <v> </v>
      </c>
      <c r="AD16" s="105"/>
      <c r="AE16" s="81"/>
      <c r="AF16" s="82" t="str">
        <f>'Tab.zápasov'!E56</f>
        <v>w.o.</v>
      </c>
      <c r="AG16" s="83" t="str">
        <f>'Tab.zápasov'!N56</f>
        <v> </v>
      </c>
      <c r="AH16" s="89"/>
      <c r="AI16" s="75"/>
      <c r="AJ16" s="110"/>
      <c r="AK16" s="75"/>
      <c r="AL16" s="75"/>
      <c r="AM16" s="104"/>
      <c r="AN16" s="75"/>
      <c r="AO16" s="75"/>
      <c r="AP16" s="75"/>
      <c r="AQ16" s="75"/>
      <c r="AR16" s="37"/>
      <c r="AS16" s="38"/>
      <c r="AT16" s="46"/>
      <c r="AU16" s="78"/>
      <c r="AV16" s="79"/>
      <c r="AW16" s="80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46"/>
      <c r="CL16" s="46"/>
      <c r="CM16" s="46"/>
      <c r="CN16" s="46"/>
      <c r="CO16" s="46"/>
    </row>
    <row r="17" spans="1:93" ht="13.5" thickBot="1">
      <c r="A17" s="73"/>
      <c r="B17" s="121" t="s">
        <v>59</v>
      </c>
      <c r="C17" s="197">
        <f>IF('Tab.zápasov'!K52&gt;0,'Tab.zápasov'!K52,"")</f>
        <v>1</v>
      </c>
      <c r="D17" s="76"/>
      <c r="E17" s="97" t="str">
        <f>'Tab.zápasov'!F52</f>
        <v>w.o.</v>
      </c>
      <c r="F17" s="91" t="str">
        <f>'Tab.zápasov'!O52</f>
        <v> </v>
      </c>
      <c r="G17" s="75"/>
      <c r="H17" s="97" t="str">
        <f>'Tab.zápasov'!F48</f>
        <v>w.o.</v>
      </c>
      <c r="I17" s="91" t="str">
        <f>'Tab.zápasov'!O48</f>
        <v> </v>
      </c>
      <c r="J17" s="75"/>
      <c r="K17" s="96"/>
      <c r="L17" s="85"/>
      <c r="M17" s="75"/>
      <c r="N17" s="75"/>
      <c r="O17" s="85"/>
      <c r="P17" s="75"/>
      <c r="Q17" s="75"/>
      <c r="R17" s="81"/>
      <c r="S17" s="82" t="str">
        <f>'Tab.zápasov'!E9</f>
        <v>w.o.</v>
      </c>
      <c r="T17" s="83" t="str">
        <f>'Tab.zápasov'!N9</f>
        <v> </v>
      </c>
      <c r="U17" s="84"/>
      <c r="V17" s="75"/>
      <c r="W17" s="75"/>
      <c r="X17" s="85"/>
      <c r="Y17" s="75"/>
      <c r="Z17" s="104"/>
      <c r="AA17" s="75"/>
      <c r="AB17" s="97" t="str">
        <f>'Tab.zápasov'!F44</f>
        <v>w.o.</v>
      </c>
      <c r="AC17" s="91" t="str">
        <f>'Tab.zápasov'!O44</f>
        <v> </v>
      </c>
      <c r="AD17" s="94"/>
      <c r="AE17" s="75"/>
      <c r="AF17" s="97" t="str">
        <f>'Tab.zápasov'!F56</f>
        <v>w.o.</v>
      </c>
      <c r="AG17" s="91" t="str">
        <f>'Tab.zápasov'!O56</f>
        <v> </v>
      </c>
      <c r="AH17" s="75"/>
      <c r="AI17" s="75"/>
      <c r="AJ17" s="110"/>
      <c r="AK17" s="75"/>
      <c r="AL17" s="75"/>
      <c r="AM17" s="104"/>
      <c r="AN17" s="75"/>
      <c r="AO17" s="75"/>
      <c r="AP17" s="75"/>
      <c r="AQ17" s="75"/>
      <c r="AR17" s="37"/>
      <c r="AS17" s="38"/>
      <c r="AT17" s="46"/>
      <c r="AU17" s="106"/>
      <c r="AV17" s="79"/>
      <c r="AW17" s="80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46"/>
      <c r="CL17" s="46"/>
      <c r="CM17" s="46"/>
      <c r="CN17" s="46"/>
      <c r="CO17" s="46"/>
    </row>
    <row r="18" spans="1:93" ht="13.5" thickBot="1">
      <c r="A18" s="73"/>
      <c r="B18" s="74"/>
      <c r="C18" s="75"/>
      <c r="D18" s="76"/>
      <c r="E18" s="107" t="s">
        <v>33</v>
      </c>
      <c r="F18" s="75"/>
      <c r="G18" s="75"/>
      <c r="H18" s="75"/>
      <c r="I18" s="75"/>
      <c r="J18" s="75"/>
      <c r="K18" s="108"/>
      <c r="L18" s="90" t="str">
        <f>'Tab.zápasov'!E38</f>
        <v>w.o.</v>
      </c>
      <c r="M18" s="83" t="str">
        <f>'Tab.zápasov'!N38</f>
        <v> </v>
      </c>
      <c r="N18" s="88"/>
      <c r="O18" s="90" t="str">
        <f>'Tab.zápasov'!E30</f>
        <v>w.o.</v>
      </c>
      <c r="P18" s="83" t="str">
        <f>'Tab.zápasov'!N30</f>
        <v> </v>
      </c>
      <c r="Q18" s="89"/>
      <c r="R18" s="75"/>
      <c r="S18" s="90" t="str">
        <f>'Tab.zápasov'!F9</f>
        <v>w.o.</v>
      </c>
      <c r="T18" s="91" t="str">
        <f>'Tab.zápasov'!O9</f>
        <v> </v>
      </c>
      <c r="U18" s="92"/>
      <c r="V18" s="93"/>
      <c r="W18" s="81"/>
      <c r="X18" s="90" t="str">
        <f>'Tab.zápasov'!E22</f>
        <v>w.o.</v>
      </c>
      <c r="Y18" s="83" t="str">
        <f>'Tab.zápasov'!N22</f>
        <v> </v>
      </c>
      <c r="Z18" s="89"/>
      <c r="AA18" s="75"/>
      <c r="AB18" s="75"/>
      <c r="AC18" s="103" t="s">
        <v>46</v>
      </c>
      <c r="AD18" s="94"/>
      <c r="AE18" s="75"/>
      <c r="AF18" s="120">
        <v>2</v>
      </c>
      <c r="AG18" s="75"/>
      <c r="AH18" s="75"/>
      <c r="AI18" s="75"/>
      <c r="AJ18" s="110"/>
      <c r="AK18" s="75"/>
      <c r="AL18" s="75"/>
      <c r="AM18" s="104"/>
      <c r="AN18" s="75"/>
      <c r="AO18" s="75"/>
      <c r="AP18" s="75"/>
      <c r="AQ18" s="75"/>
      <c r="AR18" s="37"/>
      <c r="AS18" s="38"/>
      <c r="AT18" s="46"/>
      <c r="AU18" s="78"/>
      <c r="AV18" s="79"/>
      <c r="AW18" s="80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46"/>
      <c r="CL18" s="46"/>
      <c r="CM18" s="46"/>
      <c r="CN18" s="46"/>
      <c r="CO18" s="46"/>
    </row>
    <row r="19" spans="1:93" ht="13.5" thickBot="1">
      <c r="A19" s="73"/>
      <c r="B19" s="74"/>
      <c r="C19" s="75"/>
      <c r="D19" s="76"/>
      <c r="E19" s="75"/>
      <c r="F19" s="75"/>
      <c r="G19" s="75"/>
      <c r="H19" s="75"/>
      <c r="I19" s="75"/>
      <c r="J19" s="75"/>
      <c r="K19" s="77" t="s">
        <v>28</v>
      </c>
      <c r="L19" s="97" t="str">
        <f>'Tab.zápasov'!F38</f>
        <v>w.o.</v>
      </c>
      <c r="M19" s="91" t="str">
        <f>'Tab.zápasov'!O38</f>
        <v> </v>
      </c>
      <c r="N19" s="75"/>
      <c r="O19" s="97" t="str">
        <f>'Tab.zápasov'!F30</f>
        <v>w.o.</v>
      </c>
      <c r="P19" s="91" t="str">
        <f>'Tab.zápasov'!O30</f>
        <v> </v>
      </c>
      <c r="Q19" s="98"/>
      <c r="R19" s="81"/>
      <c r="S19" s="199" t="str">
        <f>'Tab.zápasov'!E10</f>
        <v>w.o.</v>
      </c>
      <c r="T19" s="204" t="str">
        <f>'Tab.zápasov'!N10</f>
        <v> </v>
      </c>
      <c r="U19" s="89"/>
      <c r="V19" s="75"/>
      <c r="W19" s="99"/>
      <c r="X19" s="97" t="str">
        <f>'Tab.zápasov'!F22</f>
        <v>w.o.</v>
      </c>
      <c r="Y19" s="91" t="str">
        <f>'Tab.zápasov'!O22</f>
        <v> </v>
      </c>
      <c r="Z19" s="75"/>
      <c r="AA19" s="75"/>
      <c r="AB19" s="75"/>
      <c r="AC19" s="75"/>
      <c r="AD19" s="94"/>
      <c r="AE19" s="75"/>
      <c r="AF19" s="75"/>
      <c r="AG19" s="75"/>
      <c r="AH19" s="75"/>
      <c r="AI19" s="75"/>
      <c r="AJ19" s="110"/>
      <c r="AK19" s="86" t="s">
        <v>73</v>
      </c>
      <c r="AL19" s="196">
        <v>7</v>
      </c>
      <c r="AM19" s="104"/>
      <c r="AN19" s="75"/>
      <c r="AO19" s="75"/>
      <c r="AP19" s="86" t="s">
        <v>99</v>
      </c>
      <c r="AQ19" s="196">
        <v>9</v>
      </c>
      <c r="AR19" s="37"/>
      <c r="AS19" s="38"/>
      <c r="AT19" s="46"/>
      <c r="AU19" s="78"/>
      <c r="AV19" s="79"/>
      <c r="AW19" s="80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95"/>
      <c r="CJ19" s="79"/>
      <c r="CK19" s="46"/>
      <c r="CL19" s="46"/>
      <c r="CM19" s="46"/>
      <c r="CN19" s="46"/>
      <c r="CO19" s="46"/>
    </row>
    <row r="20" spans="1:93" ht="13.5" thickBot="1">
      <c r="A20" s="73"/>
      <c r="B20" s="74"/>
      <c r="C20" s="75"/>
      <c r="D20" s="76"/>
      <c r="E20" s="75"/>
      <c r="F20" s="75"/>
      <c r="G20" s="75"/>
      <c r="H20" s="75"/>
      <c r="I20" s="75"/>
      <c r="J20" s="75"/>
      <c r="K20" s="77"/>
      <c r="L20" s="75"/>
      <c r="M20" s="75"/>
      <c r="N20" s="75"/>
      <c r="O20" s="75"/>
      <c r="P20" s="75"/>
      <c r="Q20" s="75"/>
      <c r="R20" s="75"/>
      <c r="S20" s="200" t="str">
        <f>'Tab.zápasov'!F10</f>
        <v>w.o.</v>
      </c>
      <c r="T20" s="205" t="str">
        <f>'Tab.zápasov'!O10</f>
        <v> </v>
      </c>
      <c r="U20" s="75"/>
      <c r="V20" s="75"/>
      <c r="W20" s="75"/>
      <c r="X20" s="75"/>
      <c r="Y20" s="103" t="s">
        <v>43</v>
      </c>
      <c r="Z20" s="75"/>
      <c r="AA20" s="75"/>
      <c r="AB20" s="75"/>
      <c r="AC20" s="75"/>
      <c r="AD20" s="94"/>
      <c r="AE20" s="75"/>
      <c r="AF20" s="75"/>
      <c r="AG20" s="75"/>
      <c r="AH20" s="75"/>
      <c r="AI20" s="75"/>
      <c r="AJ20" s="110"/>
      <c r="AK20" s="122" t="str">
        <f>IF('Všeob.údaje'!$B$12&lt;&gt;"A","qqq",'Tab.zápasov'!E62)</f>
        <v>w.o.</v>
      </c>
      <c r="AL20" s="83" t="str">
        <f>'Tab.zápasov'!N62</f>
        <v> </v>
      </c>
      <c r="AM20" s="111"/>
      <c r="AN20" s="93"/>
      <c r="AO20" s="81"/>
      <c r="AP20" s="82" t="str">
        <f>'Tab.zápasov'!E61</f>
        <v>w.o.</v>
      </c>
      <c r="AQ20" s="83" t="str">
        <f>'Tab.zápasov'!N61</f>
        <v> </v>
      </c>
      <c r="AR20" s="37"/>
      <c r="AS20" s="38"/>
      <c r="AT20" s="46"/>
      <c r="AU20" s="78"/>
      <c r="AV20" s="79"/>
      <c r="AW20" s="80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112"/>
      <c r="CG20" s="79"/>
      <c r="CH20" s="79"/>
      <c r="CI20" s="79"/>
      <c r="CJ20" s="79"/>
      <c r="CK20" s="46"/>
      <c r="CL20" s="46"/>
      <c r="CM20" s="46"/>
      <c r="CN20" s="46"/>
      <c r="CO20" s="46"/>
    </row>
    <row r="21" spans="1:93" ht="13.5" thickBot="1">
      <c r="A21" s="73"/>
      <c r="B21" s="74"/>
      <c r="C21" s="75"/>
      <c r="D21" s="76"/>
      <c r="E21" s="75"/>
      <c r="F21" s="75"/>
      <c r="G21" s="75"/>
      <c r="H21" s="75"/>
      <c r="I21" s="75"/>
      <c r="J21" s="75"/>
      <c r="K21" s="77"/>
      <c r="L21" s="85"/>
      <c r="M21" s="75"/>
      <c r="N21" s="75"/>
      <c r="O21" s="85"/>
      <c r="P21" s="75"/>
      <c r="Q21" s="75"/>
      <c r="R21" s="81"/>
      <c r="S21" s="82" t="str">
        <f>'Tab.zápasov'!E11</f>
        <v>w.o.</v>
      </c>
      <c r="T21" s="83" t="str">
        <f>'Tab.zápasov'!N11</f>
        <v> </v>
      </c>
      <c r="U21" s="84"/>
      <c r="V21" s="75"/>
      <c r="W21" s="75"/>
      <c r="X21" s="85"/>
      <c r="Y21" s="75"/>
      <c r="Z21" s="75"/>
      <c r="AA21" s="75"/>
      <c r="AB21" s="75"/>
      <c r="AC21" s="75"/>
      <c r="AD21" s="94"/>
      <c r="AE21" s="75"/>
      <c r="AF21" s="75"/>
      <c r="AG21" s="75"/>
      <c r="AH21" s="75"/>
      <c r="AI21" s="75"/>
      <c r="AJ21" s="110"/>
      <c r="AK21" s="122" t="str">
        <f>IF('Všeob.údaje'!$B$12&lt;&gt;"A","qqq",'Tab.zápasov'!F62)</f>
        <v>w.o.</v>
      </c>
      <c r="AL21" s="91" t="str">
        <f>'Tab.zápasov'!O62</f>
        <v> </v>
      </c>
      <c r="AM21" s="104"/>
      <c r="AN21" s="75"/>
      <c r="AO21" s="109"/>
      <c r="AP21" s="97" t="str">
        <f>'Tab.zápasov'!F61</f>
        <v>w.o.</v>
      </c>
      <c r="AQ21" s="91" t="str">
        <f>'Tab.zápasov'!O61</f>
        <v> </v>
      </c>
      <c r="AR21" s="37"/>
      <c r="AS21" s="38"/>
      <c r="AT21" s="46"/>
      <c r="AU21" s="78"/>
      <c r="AV21" s="79"/>
      <c r="AW21" s="80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46"/>
      <c r="CL21" s="46"/>
      <c r="CM21" s="46"/>
      <c r="CN21" s="46"/>
      <c r="CO21" s="46"/>
    </row>
    <row r="22" spans="1:93" ht="13.5" thickBot="1">
      <c r="A22" s="73"/>
      <c r="B22" s="74"/>
      <c r="C22" s="75"/>
      <c r="D22" s="76"/>
      <c r="E22" s="75"/>
      <c r="F22" s="75"/>
      <c r="G22" s="75"/>
      <c r="H22" s="75"/>
      <c r="I22" s="75"/>
      <c r="J22" s="75"/>
      <c r="K22" s="87"/>
      <c r="L22" s="90" t="str">
        <f>'Tab.zápasov'!E39</f>
        <v>w.o.</v>
      </c>
      <c r="M22" s="83" t="str">
        <f>'Tab.zápasov'!N39</f>
        <v> </v>
      </c>
      <c r="N22" s="88"/>
      <c r="O22" s="90" t="str">
        <f>'Tab.zápasov'!E31</f>
        <v>w.o.</v>
      </c>
      <c r="P22" s="83" t="str">
        <f>'Tab.zápasov'!N31</f>
        <v> </v>
      </c>
      <c r="Q22" s="89"/>
      <c r="R22" s="75"/>
      <c r="S22" s="90" t="str">
        <f>'Tab.zápasov'!F11</f>
        <v>w.o.</v>
      </c>
      <c r="T22" s="91" t="str">
        <f>'Tab.zápasov'!O11</f>
        <v> </v>
      </c>
      <c r="U22" s="92"/>
      <c r="V22" s="93"/>
      <c r="W22" s="81"/>
      <c r="X22" s="90" t="str">
        <f>'Tab.zápasov'!E23</f>
        <v>w.o.</v>
      </c>
      <c r="Y22" s="83" t="str">
        <f>'Tab.zápasov'!N23</f>
        <v> </v>
      </c>
      <c r="Z22" s="84"/>
      <c r="AA22" s="75"/>
      <c r="AB22" s="75"/>
      <c r="AC22" s="75"/>
      <c r="AD22" s="94"/>
      <c r="AE22" s="75"/>
      <c r="AF22" s="75"/>
      <c r="AG22" s="75"/>
      <c r="AH22" s="75"/>
      <c r="AI22" s="75"/>
      <c r="AJ22" s="110"/>
      <c r="AK22" s="75"/>
      <c r="AL22" s="75"/>
      <c r="AM22" s="104"/>
      <c r="AN22" s="75"/>
      <c r="AO22" s="75"/>
      <c r="AP22" s="75"/>
      <c r="AQ22" s="75"/>
      <c r="AR22" s="37"/>
      <c r="AS22" s="38"/>
      <c r="AT22" s="46"/>
      <c r="AU22" s="78"/>
      <c r="AV22" s="79"/>
      <c r="AW22" s="80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46"/>
      <c r="CL22" s="46"/>
      <c r="CM22" s="46"/>
      <c r="CN22" s="46"/>
      <c r="CO22" s="46"/>
    </row>
    <row r="23" spans="1:93" ht="13.5" thickBot="1">
      <c r="A23" s="73"/>
      <c r="B23" s="74"/>
      <c r="C23" s="75"/>
      <c r="D23" s="76"/>
      <c r="E23" s="75"/>
      <c r="F23" s="75"/>
      <c r="G23" s="75"/>
      <c r="H23" s="75"/>
      <c r="I23" s="75"/>
      <c r="J23" s="75"/>
      <c r="K23" s="96" t="s">
        <v>29</v>
      </c>
      <c r="L23" s="97" t="str">
        <f>'Tab.zápasov'!F39</f>
        <v>w.o.</v>
      </c>
      <c r="M23" s="91" t="str">
        <f>'Tab.zápasov'!O39</f>
        <v> </v>
      </c>
      <c r="N23" s="75"/>
      <c r="O23" s="97" t="str">
        <f>'Tab.zápasov'!F31</f>
        <v>w.o.</v>
      </c>
      <c r="P23" s="91" t="str">
        <f>'Tab.zápasov'!O31</f>
        <v> </v>
      </c>
      <c r="Q23" s="98"/>
      <c r="R23" s="81"/>
      <c r="S23" s="199" t="str">
        <f>'Tab.zápasov'!E12</f>
        <v>w.o.</v>
      </c>
      <c r="T23" s="204" t="str">
        <f>'Tab.zápasov'!N12</f>
        <v> </v>
      </c>
      <c r="U23" s="89"/>
      <c r="V23" s="75"/>
      <c r="W23" s="99"/>
      <c r="X23" s="97" t="str">
        <f>'Tab.zápasov'!F23</f>
        <v>w.o.</v>
      </c>
      <c r="Y23" s="91" t="str">
        <f>'Tab.zápasov'!O23</f>
        <v> </v>
      </c>
      <c r="Z23" s="100"/>
      <c r="AA23" s="75"/>
      <c r="AB23" s="75"/>
      <c r="AC23" s="75"/>
      <c r="AD23" s="94"/>
      <c r="AE23" s="75"/>
      <c r="AF23" s="75"/>
      <c r="AG23" s="75"/>
      <c r="AH23" s="75"/>
      <c r="AI23" s="75"/>
      <c r="AJ23" s="110"/>
      <c r="AK23" s="75"/>
      <c r="AL23" s="75"/>
      <c r="AM23" s="104"/>
      <c r="AN23" s="75"/>
      <c r="AO23" s="75"/>
      <c r="AP23" s="75"/>
      <c r="AQ23" s="75"/>
      <c r="AR23" s="37"/>
      <c r="AS23" s="38"/>
      <c r="AT23" s="46"/>
      <c r="AU23" s="78"/>
      <c r="AV23" s="79"/>
      <c r="AW23" s="80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46"/>
      <c r="CL23" s="46"/>
      <c r="CM23" s="46"/>
      <c r="CN23" s="46"/>
      <c r="CO23" s="46"/>
    </row>
    <row r="24" spans="1:93" ht="13.5" thickBot="1">
      <c r="A24" s="73"/>
      <c r="B24" s="101"/>
      <c r="C24" s="83" t="str">
        <f>'Tab.zápasov'!J53</f>
        <v>w.o.</v>
      </c>
      <c r="D24" s="102"/>
      <c r="E24" s="82" t="str">
        <f>'Tab.zápasov'!E53</f>
        <v>w.o.</v>
      </c>
      <c r="F24" s="83" t="str">
        <f>'Tab.zápasov'!N53</f>
        <v> </v>
      </c>
      <c r="G24" s="88"/>
      <c r="H24" s="82" t="str">
        <f>'Tab.zápasov'!E49</f>
        <v>w.o.</v>
      </c>
      <c r="I24" s="83" t="str">
        <f>'Tab.zápasov'!N49</f>
        <v> </v>
      </c>
      <c r="J24" s="89"/>
      <c r="K24" s="96"/>
      <c r="L24" s="75"/>
      <c r="M24" s="75"/>
      <c r="N24" s="75"/>
      <c r="O24" s="75"/>
      <c r="P24" s="75"/>
      <c r="Q24" s="75"/>
      <c r="R24" s="75"/>
      <c r="S24" s="200" t="str">
        <f>'Tab.zápasov'!F12</f>
        <v>w.o.</v>
      </c>
      <c r="T24" s="205" t="str">
        <f>'Tab.zápasov'!O12</f>
        <v> </v>
      </c>
      <c r="U24" s="75"/>
      <c r="V24" s="75"/>
      <c r="W24" s="75"/>
      <c r="X24" s="75"/>
      <c r="Y24" s="103" t="s">
        <v>36</v>
      </c>
      <c r="Z24" s="104"/>
      <c r="AA24" s="81"/>
      <c r="AB24" s="82" t="str">
        <f>'Tab.zápasov'!E45</f>
        <v>w.o.</v>
      </c>
      <c r="AC24" s="83" t="str">
        <f>'Tab.zápasov'!N45</f>
        <v> </v>
      </c>
      <c r="AD24" s="105"/>
      <c r="AE24" s="81"/>
      <c r="AF24" s="82" t="str">
        <f>'Tab.zápasov'!E57</f>
        <v>w.o.</v>
      </c>
      <c r="AG24" s="83" t="str">
        <f>'Tab.zápasov'!N57</f>
        <v> </v>
      </c>
      <c r="AH24" s="84"/>
      <c r="AI24" s="75"/>
      <c r="AJ24" s="110"/>
      <c r="AK24" s="75"/>
      <c r="AL24" s="75"/>
      <c r="AM24" s="104"/>
      <c r="AN24" s="75"/>
      <c r="AO24" s="75"/>
      <c r="AP24" s="75"/>
      <c r="AQ24" s="75"/>
      <c r="AR24" s="37"/>
      <c r="AS24" s="38"/>
      <c r="AT24" s="46"/>
      <c r="AU24" s="78"/>
      <c r="AV24" s="79"/>
      <c r="AW24" s="80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46"/>
      <c r="CL24" s="46"/>
      <c r="CM24" s="46"/>
      <c r="CN24" s="46"/>
      <c r="CO24" s="46"/>
    </row>
    <row r="25" spans="1:93" ht="13.5" thickBot="1">
      <c r="A25" s="73"/>
      <c r="B25" s="121" t="s">
        <v>59</v>
      </c>
      <c r="C25" s="197">
        <f>IF('Tab.zápasov'!K53&gt;0,'Tab.zápasov'!K53,"")</f>
        <v>4</v>
      </c>
      <c r="D25" s="76"/>
      <c r="E25" s="97" t="str">
        <f>'Tab.zápasov'!F53</f>
        <v>w.o.</v>
      </c>
      <c r="F25" s="91" t="str">
        <f>'Tab.zápasov'!O53</f>
        <v> </v>
      </c>
      <c r="G25" s="75"/>
      <c r="H25" s="97" t="str">
        <f>'Tab.zápasov'!F49</f>
        <v>w.o.</v>
      </c>
      <c r="I25" s="91" t="str">
        <f>'Tab.zápasov'!O49</f>
        <v> </v>
      </c>
      <c r="J25" s="75"/>
      <c r="K25" s="96"/>
      <c r="L25" s="85"/>
      <c r="M25" s="75"/>
      <c r="N25" s="75"/>
      <c r="O25" s="85"/>
      <c r="P25" s="75"/>
      <c r="Q25" s="75"/>
      <c r="R25" s="81"/>
      <c r="S25" s="82" t="str">
        <f>'Tab.zápasov'!E13</f>
        <v>w.o.</v>
      </c>
      <c r="T25" s="83" t="str">
        <f>'Tab.zápasov'!N13</f>
        <v> </v>
      </c>
      <c r="U25" s="84"/>
      <c r="V25" s="75"/>
      <c r="W25" s="75"/>
      <c r="X25" s="85"/>
      <c r="Y25" s="75"/>
      <c r="Z25" s="104"/>
      <c r="AA25" s="75"/>
      <c r="AB25" s="97" t="str">
        <f>'Tab.zápasov'!F45</f>
        <v>w.o.</v>
      </c>
      <c r="AC25" s="91" t="str">
        <f>'Tab.zápasov'!O45</f>
        <v> </v>
      </c>
      <c r="AD25" s="94"/>
      <c r="AE25" s="75"/>
      <c r="AF25" s="97" t="str">
        <f>'Tab.zápasov'!F57</f>
        <v>w.o.</v>
      </c>
      <c r="AG25" s="91" t="str">
        <f>'Tab.zápasov'!O57</f>
        <v> </v>
      </c>
      <c r="AH25" s="100"/>
      <c r="AI25" s="75"/>
      <c r="AJ25" s="110"/>
      <c r="AK25" s="75"/>
      <c r="AL25" s="75"/>
      <c r="AM25" s="104"/>
      <c r="AN25" s="75"/>
      <c r="AO25" s="75"/>
      <c r="AP25" s="75"/>
      <c r="AQ25" s="75"/>
      <c r="AR25" s="37"/>
      <c r="AS25" s="38"/>
      <c r="AT25" s="46"/>
      <c r="AU25" s="106"/>
      <c r="AV25" s="79"/>
      <c r="AW25" s="80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46"/>
      <c r="CL25" s="46"/>
      <c r="CM25" s="46"/>
      <c r="CN25" s="46"/>
      <c r="CO25" s="46"/>
    </row>
    <row r="26" spans="1:93" ht="13.5" thickBot="1">
      <c r="A26" s="73"/>
      <c r="B26" s="74"/>
      <c r="C26" s="75"/>
      <c r="D26" s="76"/>
      <c r="E26" s="107" t="s">
        <v>34</v>
      </c>
      <c r="F26" s="75"/>
      <c r="G26" s="75"/>
      <c r="H26" s="75"/>
      <c r="I26" s="75"/>
      <c r="J26" s="75"/>
      <c r="K26" s="108"/>
      <c r="L26" s="90" t="str">
        <f>'Tab.zápasov'!E40</f>
        <v>w.o.</v>
      </c>
      <c r="M26" s="83" t="str">
        <f>'Tab.zápasov'!N40</f>
        <v> </v>
      </c>
      <c r="N26" s="88"/>
      <c r="O26" s="90" t="str">
        <f>'Tab.zápasov'!E32</f>
        <v>w.o.</v>
      </c>
      <c r="P26" s="83" t="str">
        <f>'Tab.zápasov'!N32</f>
        <v> </v>
      </c>
      <c r="Q26" s="89"/>
      <c r="R26" s="75"/>
      <c r="S26" s="90" t="str">
        <f>'Tab.zápasov'!F13</f>
        <v>w.o.</v>
      </c>
      <c r="T26" s="91" t="str">
        <f>'Tab.zápasov'!O13</f>
        <v> </v>
      </c>
      <c r="U26" s="92"/>
      <c r="V26" s="93"/>
      <c r="W26" s="81"/>
      <c r="X26" s="90" t="str">
        <f>'Tab.zápasov'!E24</f>
        <v>w.o.</v>
      </c>
      <c r="Y26" s="83" t="str">
        <f>'Tab.zápasov'!N24</f>
        <v> </v>
      </c>
      <c r="Z26" s="89"/>
      <c r="AA26" s="75"/>
      <c r="AB26" s="75"/>
      <c r="AC26" s="103" t="s">
        <v>45</v>
      </c>
      <c r="AD26" s="94"/>
      <c r="AE26" s="75"/>
      <c r="AF26" s="120">
        <v>3</v>
      </c>
      <c r="AG26" s="75"/>
      <c r="AH26" s="104"/>
      <c r="AI26" s="75"/>
      <c r="AJ26" s="110"/>
      <c r="AK26" s="75"/>
      <c r="AL26" s="75"/>
      <c r="AM26" s="104"/>
      <c r="AN26" s="75"/>
      <c r="AO26" s="75"/>
      <c r="AP26" s="75"/>
      <c r="AQ26" s="75"/>
      <c r="AR26" s="37"/>
      <c r="AS26" s="38"/>
      <c r="AT26" s="46"/>
      <c r="AU26" s="78"/>
      <c r="AV26" s="79"/>
      <c r="AW26" s="80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46"/>
      <c r="CL26" s="46"/>
      <c r="CM26" s="46"/>
      <c r="CN26" s="46"/>
      <c r="CO26" s="46"/>
    </row>
    <row r="27" spans="1:93" ht="13.5" thickBot="1">
      <c r="A27" s="73"/>
      <c r="B27" s="74"/>
      <c r="C27" s="75"/>
      <c r="D27" s="76"/>
      <c r="E27" s="75"/>
      <c r="F27" s="75"/>
      <c r="G27" s="75"/>
      <c r="H27" s="75"/>
      <c r="I27" s="75"/>
      <c r="J27" s="75"/>
      <c r="K27" s="77" t="s">
        <v>30</v>
      </c>
      <c r="L27" s="97" t="str">
        <f>'Tab.zápasov'!F40</f>
        <v>w.o.</v>
      </c>
      <c r="M27" s="91" t="str">
        <f>'Tab.zápasov'!O40</f>
        <v> </v>
      </c>
      <c r="N27" s="75"/>
      <c r="O27" s="97" t="str">
        <f>'Tab.zápasov'!F32</f>
        <v>w.o.</v>
      </c>
      <c r="P27" s="91" t="str">
        <f>'Tab.zápasov'!O32</f>
        <v> </v>
      </c>
      <c r="Q27" s="98"/>
      <c r="R27" s="81"/>
      <c r="S27" s="199" t="str">
        <f>'Tab.zápasov'!E14</f>
        <v>w.o.</v>
      </c>
      <c r="T27" s="204" t="str">
        <f>'Tab.zápasov'!N14</f>
        <v> </v>
      </c>
      <c r="U27" s="89"/>
      <c r="V27" s="75"/>
      <c r="W27" s="99"/>
      <c r="X27" s="97" t="str">
        <f>'Tab.zápasov'!F24</f>
        <v>w.o.</v>
      </c>
      <c r="Y27" s="91" t="str">
        <f>'Tab.zápasov'!O24</f>
        <v> </v>
      </c>
      <c r="Z27" s="75"/>
      <c r="AA27" s="75"/>
      <c r="AB27" s="75"/>
      <c r="AC27" s="75"/>
      <c r="AD27" s="94"/>
      <c r="AE27" s="75"/>
      <c r="AF27" s="75"/>
      <c r="AG27" s="75"/>
      <c r="AH27" s="104"/>
      <c r="AI27" s="75"/>
      <c r="AJ27" s="110"/>
      <c r="AK27" s="75"/>
      <c r="AL27" s="196">
        <f>AL11</f>
        <v>7</v>
      </c>
      <c r="AM27" s="104"/>
      <c r="AN27" s="75"/>
      <c r="AO27" s="75"/>
      <c r="AP27" s="75"/>
      <c r="AQ27" s="75"/>
      <c r="AR27" s="37"/>
      <c r="AS27" s="38"/>
      <c r="AT27" s="46"/>
      <c r="AU27" s="78"/>
      <c r="AV27" s="79"/>
      <c r="AW27" s="80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46"/>
      <c r="CL27" s="46"/>
      <c r="CM27" s="46"/>
      <c r="CN27" s="46"/>
      <c r="CO27" s="46"/>
    </row>
    <row r="28" spans="1:93" ht="13.5" thickBot="1">
      <c r="A28" s="73"/>
      <c r="B28" s="74"/>
      <c r="C28" s="75"/>
      <c r="D28" s="76"/>
      <c r="E28" s="75"/>
      <c r="F28" s="75"/>
      <c r="G28" s="75"/>
      <c r="H28" s="75"/>
      <c r="I28" s="75"/>
      <c r="J28" s="75"/>
      <c r="K28" s="77"/>
      <c r="L28" s="75"/>
      <c r="M28" s="75"/>
      <c r="N28" s="75"/>
      <c r="O28" s="75"/>
      <c r="P28" s="75"/>
      <c r="Q28" s="75"/>
      <c r="R28" s="75"/>
      <c r="S28" s="200" t="str">
        <f>'Tab.zápasov'!F14</f>
        <v>w.o.</v>
      </c>
      <c r="T28" s="205" t="str">
        <f>'Tab.zápasov'!O14</f>
        <v> </v>
      </c>
      <c r="U28" s="75"/>
      <c r="V28" s="75"/>
      <c r="W28" s="75"/>
      <c r="X28" s="75"/>
      <c r="Y28" s="103" t="s">
        <v>37</v>
      </c>
      <c r="Z28" s="75"/>
      <c r="AA28" s="75"/>
      <c r="AB28" s="75"/>
      <c r="AC28" s="75"/>
      <c r="AD28" s="94"/>
      <c r="AE28" s="75"/>
      <c r="AF28" s="75"/>
      <c r="AG28" s="75"/>
      <c r="AH28" s="104"/>
      <c r="AI28" s="93"/>
      <c r="AJ28" s="113"/>
      <c r="AK28" s="82" t="str">
        <f>'Tab.zápasov'!E60</f>
        <v>w.o.</v>
      </c>
      <c r="AL28" s="83" t="str">
        <f>'Tab.zápasov'!N60</f>
        <v> </v>
      </c>
      <c r="AM28" s="89"/>
      <c r="AN28" s="75"/>
      <c r="AO28" s="75"/>
      <c r="AP28" s="75"/>
      <c r="AQ28" s="75"/>
      <c r="AR28" s="37"/>
      <c r="AS28" s="38"/>
      <c r="AT28" s="46"/>
      <c r="AU28" s="78"/>
      <c r="AV28" s="79"/>
      <c r="AW28" s="80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46"/>
      <c r="CL28" s="46"/>
      <c r="CM28" s="46"/>
      <c r="CN28" s="46"/>
      <c r="CO28" s="46"/>
    </row>
    <row r="29" spans="1:93" ht="13.5" thickBot="1">
      <c r="A29" s="73"/>
      <c r="B29" s="74"/>
      <c r="C29" s="75"/>
      <c r="D29" s="76"/>
      <c r="E29" s="75"/>
      <c r="F29" s="75"/>
      <c r="G29" s="75"/>
      <c r="H29" s="75"/>
      <c r="I29" s="75"/>
      <c r="J29" s="75"/>
      <c r="K29" s="77"/>
      <c r="L29" s="85"/>
      <c r="M29" s="75"/>
      <c r="N29" s="75"/>
      <c r="O29" s="85"/>
      <c r="P29" s="75"/>
      <c r="Q29" s="75"/>
      <c r="R29" s="81"/>
      <c r="S29" s="82" t="str">
        <f>'Tab.zápasov'!E15</f>
        <v>w.o.</v>
      </c>
      <c r="T29" s="83" t="str">
        <f>'Tab.zápasov'!N15</f>
        <v> </v>
      </c>
      <c r="U29" s="84"/>
      <c r="V29" s="75"/>
      <c r="W29" s="75"/>
      <c r="X29" s="85"/>
      <c r="Y29" s="75"/>
      <c r="Z29" s="75"/>
      <c r="AA29" s="75"/>
      <c r="AB29" s="75"/>
      <c r="AC29" s="75"/>
      <c r="AD29" s="94"/>
      <c r="AE29" s="75"/>
      <c r="AF29" s="75"/>
      <c r="AG29" s="75"/>
      <c r="AH29" s="104"/>
      <c r="AI29" s="75"/>
      <c r="AJ29" s="75"/>
      <c r="AK29" s="97" t="str">
        <f>'Tab.zápasov'!F60</f>
        <v>w.o.</v>
      </c>
      <c r="AL29" s="91" t="str">
        <f>'Tab.zápasov'!O60</f>
        <v> </v>
      </c>
      <c r="AM29" s="75"/>
      <c r="AN29" s="75"/>
      <c r="AO29" s="75"/>
      <c r="AP29" s="75"/>
      <c r="AQ29" s="75"/>
      <c r="AR29" s="37"/>
      <c r="AS29" s="38"/>
      <c r="AT29" s="46"/>
      <c r="AU29" s="78"/>
      <c r="AV29" s="79"/>
      <c r="AW29" s="80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46"/>
      <c r="CL29" s="46"/>
      <c r="CM29" s="46"/>
      <c r="CN29" s="46"/>
      <c r="CO29" s="46"/>
    </row>
    <row r="30" spans="1:93" ht="13.5" thickBot="1">
      <c r="A30" s="73"/>
      <c r="B30" s="74"/>
      <c r="C30" s="75"/>
      <c r="D30" s="76"/>
      <c r="E30" s="75"/>
      <c r="F30" s="75"/>
      <c r="G30" s="75"/>
      <c r="H30" s="75"/>
      <c r="I30" s="75"/>
      <c r="J30" s="75"/>
      <c r="K30" s="87"/>
      <c r="L30" s="90" t="str">
        <f>'Tab.zápasov'!E41</f>
        <v>w.o.</v>
      </c>
      <c r="M30" s="83" t="str">
        <f>'Tab.zápasov'!N41</f>
        <v> </v>
      </c>
      <c r="N30" s="88"/>
      <c r="O30" s="90" t="str">
        <f>'Tab.zápasov'!E33</f>
        <v>w.o.</v>
      </c>
      <c r="P30" s="83" t="str">
        <f>'Tab.zápasov'!N33</f>
        <v> </v>
      </c>
      <c r="Q30" s="89"/>
      <c r="R30" s="75"/>
      <c r="S30" s="90" t="str">
        <f>'Tab.zápasov'!F15</f>
        <v>w.o.</v>
      </c>
      <c r="T30" s="91" t="str">
        <f>'Tab.zápasov'!O15</f>
        <v> </v>
      </c>
      <c r="U30" s="92"/>
      <c r="V30" s="93"/>
      <c r="W30" s="81"/>
      <c r="X30" s="90" t="str">
        <f>'Tab.zápasov'!E25</f>
        <v>w.o.</v>
      </c>
      <c r="Y30" s="83" t="str">
        <f>'Tab.zápasov'!N25</f>
        <v> </v>
      </c>
      <c r="Z30" s="84"/>
      <c r="AA30" s="75"/>
      <c r="AB30" s="75"/>
      <c r="AC30" s="75"/>
      <c r="AD30" s="94"/>
      <c r="AE30" s="75"/>
      <c r="AF30" s="75"/>
      <c r="AG30" s="75"/>
      <c r="AH30" s="104"/>
      <c r="AI30" s="75"/>
      <c r="AJ30" s="75"/>
      <c r="AK30" s="75"/>
      <c r="AL30" s="75"/>
      <c r="AM30" s="75"/>
      <c r="AN30" s="75"/>
      <c r="AO30" s="75"/>
      <c r="AP30" s="75"/>
      <c r="AQ30" s="75"/>
      <c r="AR30" s="37"/>
      <c r="AS30" s="38"/>
      <c r="AT30" s="46"/>
      <c r="AU30" s="78"/>
      <c r="AV30" s="79"/>
      <c r="AW30" s="80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46"/>
      <c r="CL30" s="46"/>
      <c r="CM30" s="46"/>
      <c r="CN30" s="46"/>
      <c r="CO30" s="46"/>
    </row>
    <row r="31" spans="1:93" ht="13.5" thickBot="1">
      <c r="A31" s="73"/>
      <c r="B31" s="74"/>
      <c r="C31" s="75"/>
      <c r="D31" s="76"/>
      <c r="E31" s="75"/>
      <c r="F31" s="75"/>
      <c r="G31" s="75"/>
      <c r="H31" s="75"/>
      <c r="I31" s="75"/>
      <c r="J31" s="75"/>
      <c r="K31" s="96" t="s">
        <v>31</v>
      </c>
      <c r="L31" s="97" t="str">
        <f>'Tab.zápasov'!F41</f>
        <v>w.o.</v>
      </c>
      <c r="M31" s="91" t="str">
        <f>'Tab.zápasov'!O41</f>
        <v> </v>
      </c>
      <c r="N31" s="75"/>
      <c r="O31" s="97" t="str">
        <f>'Tab.zápasov'!F33</f>
        <v>w.o.</v>
      </c>
      <c r="P31" s="91" t="str">
        <f>'Tab.zápasov'!O33</f>
        <v> </v>
      </c>
      <c r="Q31" s="98"/>
      <c r="R31" s="81"/>
      <c r="S31" s="199" t="str">
        <f>'Tab.zápasov'!E16</f>
        <v>w.o.</v>
      </c>
      <c r="T31" s="204" t="str">
        <f>'Tab.zápasov'!N16</f>
        <v> </v>
      </c>
      <c r="U31" s="89"/>
      <c r="V31" s="75"/>
      <c r="W31" s="99"/>
      <c r="X31" s="97" t="str">
        <f>'Tab.zápasov'!F25</f>
        <v>w.o.</v>
      </c>
      <c r="Y31" s="91" t="str">
        <f>'Tab.zápasov'!O25</f>
        <v> </v>
      </c>
      <c r="Z31" s="100"/>
      <c r="AA31" s="75"/>
      <c r="AB31" s="75"/>
      <c r="AC31" s="75"/>
      <c r="AD31" s="94"/>
      <c r="AE31" s="75"/>
      <c r="AF31" s="75"/>
      <c r="AG31" s="75"/>
      <c r="AH31" s="104"/>
      <c r="AI31" s="75"/>
      <c r="AJ31" s="75"/>
      <c r="AK31" s="75"/>
      <c r="AL31" s="75"/>
      <c r="AM31" s="75"/>
      <c r="AN31" s="75"/>
      <c r="AO31" s="75"/>
      <c r="AP31" s="75"/>
      <c r="AQ31" s="75"/>
      <c r="AR31" s="37"/>
      <c r="AS31" s="38"/>
      <c r="AT31" s="46"/>
      <c r="AU31" s="78"/>
      <c r="AV31" s="79"/>
      <c r="AW31" s="80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46"/>
      <c r="CL31" s="46"/>
      <c r="CM31" s="46"/>
      <c r="CN31" s="46"/>
      <c r="CO31" s="46"/>
    </row>
    <row r="32" spans="1:93" ht="13.5" thickBot="1">
      <c r="A32" s="73"/>
      <c r="B32" s="119"/>
      <c r="C32" s="83" t="str">
        <f>'Tab.zápasov'!J54</f>
        <v>w.o.</v>
      </c>
      <c r="D32" s="102"/>
      <c r="E32" s="82" t="str">
        <f>'Tab.zápasov'!E54</f>
        <v>w.o.</v>
      </c>
      <c r="F32" s="83" t="str">
        <f>'Tab.zápasov'!N54</f>
        <v> </v>
      </c>
      <c r="G32" s="88"/>
      <c r="H32" s="82" t="str">
        <f>'Tab.zápasov'!E50</f>
        <v>w.o.</v>
      </c>
      <c r="I32" s="83" t="str">
        <f>'Tab.zápasov'!N50</f>
        <v> </v>
      </c>
      <c r="J32" s="89"/>
      <c r="K32" s="96"/>
      <c r="L32" s="75"/>
      <c r="M32" s="75"/>
      <c r="N32" s="75"/>
      <c r="O32" s="75"/>
      <c r="P32" s="75"/>
      <c r="Q32" s="75"/>
      <c r="R32" s="75"/>
      <c r="S32" s="200" t="str">
        <f>'Tab.zápasov'!F16</f>
        <v>w.o.</v>
      </c>
      <c r="T32" s="205" t="str">
        <f>'Tab.zápasov'!O16</f>
        <v> </v>
      </c>
      <c r="U32" s="75"/>
      <c r="V32" s="75"/>
      <c r="W32" s="75"/>
      <c r="X32" s="75"/>
      <c r="Y32" s="103" t="s">
        <v>38</v>
      </c>
      <c r="Z32" s="104"/>
      <c r="AA32" s="81"/>
      <c r="AB32" s="82" t="str">
        <f>'Tab.zápasov'!E46</f>
        <v>w.o.</v>
      </c>
      <c r="AC32" s="83" t="str">
        <f>'Tab.zápasov'!N46</f>
        <v> </v>
      </c>
      <c r="AD32" s="105"/>
      <c r="AE32" s="81"/>
      <c r="AF32" s="82" t="str">
        <f>'Tab.zápasov'!E58</f>
        <v>w.o.</v>
      </c>
      <c r="AG32" s="83" t="str">
        <f>'Tab.zápasov'!N58</f>
        <v> </v>
      </c>
      <c r="AH32" s="89"/>
      <c r="AI32" s="75"/>
      <c r="AJ32" s="75"/>
      <c r="AK32" s="75"/>
      <c r="AL32" s="75"/>
      <c r="AM32" s="75"/>
      <c r="AN32" s="75"/>
      <c r="AO32" s="75"/>
      <c r="AP32" s="75"/>
      <c r="AQ32" s="75"/>
      <c r="AR32" s="37"/>
      <c r="AS32" s="38"/>
      <c r="AT32" s="46"/>
      <c r="AU32" s="78"/>
      <c r="AV32" s="79"/>
      <c r="AW32" s="80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46"/>
      <c r="CL32" s="46"/>
      <c r="CM32" s="46"/>
      <c r="CN32" s="46"/>
      <c r="CO32" s="46"/>
    </row>
    <row r="33" spans="1:93" ht="13.5" thickBot="1">
      <c r="A33" s="73"/>
      <c r="B33" s="121" t="s">
        <v>59</v>
      </c>
      <c r="C33" s="198">
        <f>IF('Tab.zápasov'!K54&gt;0,'Tab.zápasov'!K54,"")</f>
        <v>3</v>
      </c>
      <c r="D33" s="76"/>
      <c r="E33" s="97" t="str">
        <f>'Tab.zápasov'!F54</f>
        <v>w.o.</v>
      </c>
      <c r="F33" s="91" t="str">
        <f>'Tab.zápasov'!O54</f>
        <v> </v>
      </c>
      <c r="G33" s="75"/>
      <c r="H33" s="97" t="str">
        <f>'Tab.zápasov'!F50</f>
        <v>w.o.</v>
      </c>
      <c r="I33" s="91" t="str">
        <f>'Tab.zápasov'!O50</f>
        <v> </v>
      </c>
      <c r="J33" s="75"/>
      <c r="K33" s="96"/>
      <c r="L33" s="85"/>
      <c r="M33" s="75"/>
      <c r="N33" s="75"/>
      <c r="O33" s="85"/>
      <c r="P33" s="75"/>
      <c r="Q33" s="75"/>
      <c r="R33" s="81"/>
      <c r="S33" s="82" t="str">
        <f>'Tab.zápasov'!E17</f>
        <v>w.o.</v>
      </c>
      <c r="T33" s="83" t="str">
        <f>'Tab.zápasov'!N17</f>
        <v> </v>
      </c>
      <c r="U33" s="84"/>
      <c r="V33" s="75"/>
      <c r="W33" s="75"/>
      <c r="X33" s="85"/>
      <c r="Y33" s="75"/>
      <c r="Z33" s="104"/>
      <c r="AA33" s="75"/>
      <c r="AB33" s="97" t="str">
        <f>'Tab.zápasov'!F46</f>
        <v>w.o.</v>
      </c>
      <c r="AC33" s="91" t="str">
        <f>'Tab.zápasov'!O46</f>
        <v> </v>
      </c>
      <c r="AD33" s="94"/>
      <c r="AE33" s="75"/>
      <c r="AF33" s="97" t="str">
        <f>'Tab.zápasov'!F58</f>
        <v>w.o.</v>
      </c>
      <c r="AG33" s="91" t="str">
        <f>'Tab.zápasov'!O58</f>
        <v> </v>
      </c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37"/>
      <c r="AS33" s="38"/>
      <c r="AT33" s="46"/>
      <c r="AU33" s="106"/>
      <c r="AV33" s="79"/>
      <c r="AW33" s="80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46"/>
      <c r="CL33" s="46"/>
      <c r="CM33" s="46"/>
      <c r="CN33" s="46"/>
      <c r="CO33" s="46"/>
    </row>
    <row r="34" spans="1:93" ht="13.5" thickBot="1">
      <c r="A34" s="73"/>
      <c r="B34" s="74"/>
      <c r="C34" s="75"/>
      <c r="D34" s="76"/>
      <c r="E34" s="107" t="s">
        <v>35</v>
      </c>
      <c r="F34" s="75"/>
      <c r="G34" s="75"/>
      <c r="H34" s="75"/>
      <c r="I34" s="75"/>
      <c r="J34" s="75"/>
      <c r="K34" s="108"/>
      <c r="L34" s="90" t="str">
        <f>'Tab.zápasov'!E42</f>
        <v>w.o.</v>
      </c>
      <c r="M34" s="83" t="str">
        <f>'Tab.zápasov'!N42</f>
        <v> </v>
      </c>
      <c r="N34" s="88"/>
      <c r="O34" s="90" t="str">
        <f>'Tab.zápasov'!E34</f>
        <v>w.o.</v>
      </c>
      <c r="P34" s="83" t="str">
        <f>'Tab.zápasov'!N34</f>
        <v> </v>
      </c>
      <c r="Q34" s="89"/>
      <c r="R34" s="75"/>
      <c r="S34" s="90" t="str">
        <f>'Tab.zápasov'!F17</f>
        <v>w.o.</v>
      </c>
      <c r="T34" s="91" t="str">
        <f>'Tab.zápasov'!O17</f>
        <v> </v>
      </c>
      <c r="U34" s="92"/>
      <c r="V34" s="93"/>
      <c r="W34" s="81"/>
      <c r="X34" s="90" t="str">
        <f>'Tab.zápasov'!E26</f>
        <v>w.o.</v>
      </c>
      <c r="Y34" s="83" t="str">
        <f>'Tab.zápasov'!N26</f>
        <v> </v>
      </c>
      <c r="Z34" s="89"/>
      <c r="AA34" s="75"/>
      <c r="AB34" s="75" t="s">
        <v>2</v>
      </c>
      <c r="AC34" s="103" t="s">
        <v>44</v>
      </c>
      <c r="AD34" s="94"/>
      <c r="AE34" s="75"/>
      <c r="AF34" s="120">
        <v>4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37"/>
      <c r="AS34" s="38"/>
      <c r="AT34" s="46"/>
      <c r="AU34" s="78"/>
      <c r="AV34" s="79"/>
      <c r="AW34" s="80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46"/>
      <c r="CL34" s="46"/>
      <c r="CM34" s="46"/>
      <c r="CN34" s="46"/>
      <c r="CO34" s="46"/>
    </row>
    <row r="35" spans="1:93" ht="13.5" thickBot="1">
      <c r="A35" s="73"/>
      <c r="B35" s="74"/>
      <c r="C35" s="75"/>
      <c r="D35" s="76"/>
      <c r="E35" s="75"/>
      <c r="F35" s="75"/>
      <c r="G35" s="75"/>
      <c r="H35" s="75"/>
      <c r="I35" s="75"/>
      <c r="J35" s="75"/>
      <c r="K35" s="77" t="s">
        <v>23</v>
      </c>
      <c r="L35" s="97" t="str">
        <f>'Tab.zápasov'!F42</f>
        <v>w.o.</v>
      </c>
      <c r="M35" s="91" t="str">
        <f>'Tab.zápasov'!O42</f>
        <v> </v>
      </c>
      <c r="N35" s="75"/>
      <c r="O35" s="97" t="str">
        <f>'Tab.zápasov'!F34</f>
        <v>w.o.</v>
      </c>
      <c r="P35" s="91" t="str">
        <f>'Tab.zápasov'!O34</f>
        <v> </v>
      </c>
      <c r="Q35" s="98"/>
      <c r="R35" s="81"/>
      <c r="S35" s="199" t="str">
        <f>'Tab.zápasov'!E18</f>
        <v>w.o.</v>
      </c>
      <c r="T35" s="204" t="str">
        <f>'Tab.zápasov'!N18</f>
        <v> </v>
      </c>
      <c r="U35" s="89"/>
      <c r="V35" s="75"/>
      <c r="W35" s="99"/>
      <c r="X35" s="97" t="str">
        <f>'Tab.zápasov'!F26</f>
        <v>w.o.</v>
      </c>
      <c r="Y35" s="91" t="str">
        <f>'Tab.zápasov'!O26</f>
        <v> </v>
      </c>
      <c r="Z35" s="75"/>
      <c r="AA35" s="75"/>
      <c r="AB35" s="75" t="s">
        <v>2</v>
      </c>
      <c r="AC35" s="75"/>
      <c r="AD35" s="94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37"/>
      <c r="AS35" s="38"/>
      <c r="AT35" s="46"/>
      <c r="AU35" s="78"/>
      <c r="AV35" s="79"/>
      <c r="AW35" s="80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95"/>
      <c r="CJ35" s="79"/>
      <c r="CK35" s="46"/>
      <c r="CL35" s="46"/>
      <c r="CM35" s="46"/>
      <c r="CN35" s="46"/>
      <c r="CO35" s="46"/>
    </row>
    <row r="36" spans="1:93" ht="13.5" thickBot="1">
      <c r="A36" s="73"/>
      <c r="B36" s="74"/>
      <c r="C36" s="75"/>
      <c r="D36" s="76"/>
      <c r="E36" s="75"/>
      <c r="F36" s="75"/>
      <c r="G36" s="75"/>
      <c r="H36" s="75"/>
      <c r="I36" s="75"/>
      <c r="J36" s="75"/>
      <c r="K36" s="77"/>
      <c r="L36" s="75"/>
      <c r="M36" s="75"/>
      <c r="N36" s="75"/>
      <c r="O36" s="75"/>
      <c r="P36" s="75"/>
      <c r="Q36" s="75"/>
      <c r="R36" s="75"/>
      <c r="S36" s="202" t="str">
        <f>'Tab.zápasov'!F18</f>
        <v>w.o.</v>
      </c>
      <c r="T36" s="205" t="str">
        <f>'Tab.zápasov'!O18</f>
        <v> </v>
      </c>
      <c r="U36" s="75"/>
      <c r="V36" s="75"/>
      <c r="W36" s="75"/>
      <c r="X36" s="75"/>
      <c r="Y36" s="103" t="s">
        <v>39</v>
      </c>
      <c r="Z36" s="75"/>
      <c r="AA36" s="75"/>
      <c r="AB36" s="75" t="s">
        <v>2</v>
      </c>
      <c r="AC36" s="75"/>
      <c r="AD36" s="94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37"/>
      <c r="AS36" s="38"/>
      <c r="AT36" s="46"/>
      <c r="AU36" s="78"/>
      <c r="AV36" s="79"/>
      <c r="AW36" s="80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46"/>
      <c r="CL36" s="46"/>
      <c r="CM36" s="79"/>
      <c r="CN36" s="79"/>
      <c r="CO36" s="46"/>
    </row>
    <row r="37" spans="1:93" ht="13.5" thickBot="1">
      <c r="A37" s="40"/>
      <c r="B37" s="114"/>
      <c r="C37" s="42"/>
      <c r="D37" s="41"/>
      <c r="E37" s="42"/>
      <c r="F37" s="42"/>
      <c r="G37" s="42"/>
      <c r="H37" s="42"/>
      <c r="I37" s="42"/>
      <c r="J37" s="42"/>
      <c r="K37" s="11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1"/>
      <c r="AS37" s="43"/>
      <c r="AT37" s="46"/>
      <c r="AU37" s="67"/>
      <c r="AV37" s="68"/>
      <c r="AW37" s="46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46"/>
      <c r="CL37" s="46"/>
      <c r="CM37" s="46"/>
      <c r="CN37" s="46"/>
      <c r="CO37" s="46"/>
    </row>
    <row r="66" spans="19:28" ht="12.75">
      <c r="S66" s="68"/>
      <c r="T66" s="68"/>
      <c r="U66" s="68"/>
      <c r="V66" s="68"/>
      <c r="W66" s="68"/>
      <c r="X66" s="79"/>
      <c r="Y66" s="79"/>
      <c r="Z66" s="68"/>
      <c r="AA66" s="68"/>
      <c r="AB66" s="68"/>
    </row>
    <row r="67" spans="19:28" ht="12.75">
      <c r="S67" s="68"/>
      <c r="T67" s="68"/>
      <c r="U67" s="68"/>
      <c r="V67" s="68"/>
      <c r="W67" s="68"/>
      <c r="X67" s="79"/>
      <c r="Y67" s="79"/>
      <c r="Z67" s="68"/>
      <c r="AA67" s="68"/>
      <c r="AB67" s="68"/>
    </row>
    <row r="68" spans="19:28" ht="12.75">
      <c r="S68" s="68"/>
      <c r="T68" s="68"/>
      <c r="U68" s="68"/>
      <c r="V68" s="68"/>
      <c r="W68" s="68"/>
      <c r="X68" s="79"/>
      <c r="Y68" s="79"/>
      <c r="Z68" s="68"/>
      <c r="AA68" s="68"/>
      <c r="AB68" s="68"/>
    </row>
    <row r="69" spans="19:28" ht="12.75">
      <c r="S69" s="68"/>
      <c r="T69" s="68"/>
      <c r="U69" s="68"/>
      <c r="V69" s="68"/>
      <c r="W69" s="68"/>
      <c r="X69" s="79"/>
      <c r="Y69" s="79"/>
      <c r="Z69" s="68"/>
      <c r="AA69" s="68"/>
      <c r="AB69" s="68"/>
    </row>
    <row r="70" spans="19:28" ht="12.75">
      <c r="S70" s="68"/>
      <c r="T70" s="68"/>
      <c r="U70" s="68"/>
      <c r="V70" s="68"/>
      <c r="W70" s="68"/>
      <c r="X70" s="79"/>
      <c r="Y70" s="79"/>
      <c r="Z70" s="68"/>
      <c r="AA70" s="68"/>
      <c r="AB70" s="68"/>
    </row>
    <row r="71" spans="19:28" ht="12.75">
      <c r="S71" s="68"/>
      <c r="T71" s="68"/>
      <c r="U71" s="68"/>
      <c r="V71" s="68"/>
      <c r="W71" s="68"/>
      <c r="X71" s="79"/>
      <c r="Y71" s="79"/>
      <c r="Z71" s="68"/>
      <c r="AA71" s="68"/>
      <c r="AB71" s="68"/>
    </row>
    <row r="72" spans="19:28" ht="12.75">
      <c r="S72" s="68"/>
      <c r="T72" s="68"/>
      <c r="U72" s="68"/>
      <c r="V72" s="68"/>
      <c r="W72" s="68"/>
      <c r="X72" s="79"/>
      <c r="Y72" s="79"/>
      <c r="Z72" s="68"/>
      <c r="AA72" s="68"/>
      <c r="AB72" s="68"/>
    </row>
    <row r="73" spans="19:28" ht="12.75">
      <c r="S73" s="68"/>
      <c r="T73" s="68"/>
      <c r="U73" s="68"/>
      <c r="V73" s="68"/>
      <c r="W73" s="68"/>
      <c r="X73" s="79"/>
      <c r="Y73" s="79"/>
      <c r="Z73" s="68"/>
      <c r="AA73" s="68"/>
      <c r="AB73" s="68"/>
    </row>
    <row r="74" spans="19:28" ht="12.75">
      <c r="S74" s="68"/>
      <c r="T74" s="68"/>
      <c r="U74" s="68"/>
      <c r="V74" s="68"/>
      <c r="W74" s="68"/>
      <c r="X74" s="79"/>
      <c r="Y74" s="79"/>
      <c r="Z74" s="68"/>
      <c r="AA74" s="68"/>
      <c r="AB74" s="68"/>
    </row>
    <row r="75" spans="19:28" ht="12.75">
      <c r="S75" s="68"/>
      <c r="T75" s="68"/>
      <c r="U75" s="68"/>
      <c r="V75" s="68"/>
      <c r="W75" s="68"/>
      <c r="X75" s="79"/>
      <c r="Y75" s="79"/>
      <c r="Z75" s="68"/>
      <c r="AA75" s="68"/>
      <c r="AB75" s="68"/>
    </row>
    <row r="76" spans="19:28" ht="12.75">
      <c r="S76" s="68"/>
      <c r="T76" s="68"/>
      <c r="U76" s="68"/>
      <c r="V76" s="68"/>
      <c r="W76" s="68"/>
      <c r="X76" s="79"/>
      <c r="Y76" s="79"/>
      <c r="Z76" s="68"/>
      <c r="AA76" s="68"/>
      <c r="AB76" s="68"/>
    </row>
    <row r="77" spans="19:28" ht="12.75">
      <c r="S77" s="68"/>
      <c r="T77" s="68"/>
      <c r="U77" s="68"/>
      <c r="V77" s="68"/>
      <c r="W77" s="68"/>
      <c r="X77" s="79"/>
      <c r="Y77" s="79"/>
      <c r="Z77" s="68"/>
      <c r="AA77" s="68"/>
      <c r="AB77" s="68"/>
    </row>
    <row r="78" spans="19:28" ht="12.75">
      <c r="S78" s="68"/>
      <c r="T78" s="68"/>
      <c r="U78" s="68"/>
      <c r="V78" s="68"/>
      <c r="W78" s="68"/>
      <c r="X78" s="79"/>
      <c r="Y78" s="79"/>
      <c r="Z78" s="68"/>
      <c r="AA78" s="68"/>
      <c r="AB78" s="68"/>
    </row>
    <row r="79" spans="19:28" ht="12.75">
      <c r="S79" s="68"/>
      <c r="T79" s="68"/>
      <c r="U79" s="68"/>
      <c r="V79" s="68"/>
      <c r="W79" s="68"/>
      <c r="X79" s="79"/>
      <c r="Y79" s="79"/>
      <c r="Z79" s="68"/>
      <c r="AA79" s="68"/>
      <c r="AB79" s="68"/>
    </row>
    <row r="80" spans="19:28" ht="12.75">
      <c r="S80" s="68"/>
      <c r="T80" s="68"/>
      <c r="U80" s="68"/>
      <c r="V80" s="68"/>
      <c r="W80" s="68"/>
      <c r="X80" s="79"/>
      <c r="Y80" s="79"/>
      <c r="Z80" s="68"/>
      <c r="AA80" s="68"/>
      <c r="AB80" s="68"/>
    </row>
    <row r="81" spans="19:28" ht="12.75">
      <c r="S81" s="68"/>
      <c r="T81" s="68"/>
      <c r="U81" s="68"/>
      <c r="V81" s="68"/>
      <c r="W81" s="68"/>
      <c r="X81" s="79"/>
      <c r="Y81" s="79"/>
      <c r="Z81" s="68"/>
      <c r="AA81" s="68"/>
      <c r="AB81" s="68"/>
    </row>
    <row r="82" spans="19:28" ht="12.75">
      <c r="S82" s="68"/>
      <c r="T82" s="68"/>
      <c r="U82" s="68"/>
      <c r="V82" s="68"/>
      <c r="W82" s="68"/>
      <c r="X82" s="79"/>
      <c r="Y82" s="79"/>
      <c r="Z82" s="68"/>
      <c r="AA82" s="68"/>
      <c r="AB82" s="68"/>
    </row>
    <row r="83" spans="19:28" ht="12.75">
      <c r="S83" s="68"/>
      <c r="T83" s="68"/>
      <c r="U83" s="68"/>
      <c r="V83" s="68"/>
      <c r="W83" s="68"/>
      <c r="X83" s="79"/>
      <c r="Y83" s="79"/>
      <c r="Z83" s="68"/>
      <c r="AA83" s="68"/>
      <c r="AB83" s="68"/>
    </row>
    <row r="84" spans="19:28" ht="12.75">
      <c r="S84" s="68"/>
      <c r="T84" s="68"/>
      <c r="U84" s="68"/>
      <c r="V84" s="68"/>
      <c r="W84" s="68"/>
      <c r="X84" s="79"/>
      <c r="Y84" s="79"/>
      <c r="Z84" s="68"/>
      <c r="AA84" s="68"/>
      <c r="AB84" s="68"/>
    </row>
    <row r="85" spans="19:28" ht="12.75">
      <c r="S85" s="68"/>
      <c r="T85" s="68"/>
      <c r="U85" s="68"/>
      <c r="V85" s="68"/>
      <c r="W85" s="68"/>
      <c r="X85" s="79"/>
      <c r="Y85" s="79"/>
      <c r="Z85" s="68"/>
      <c r="AA85" s="68"/>
      <c r="AB85" s="68"/>
    </row>
    <row r="86" spans="19:28" ht="12.75">
      <c r="S86" s="68"/>
      <c r="T86" s="68"/>
      <c r="U86" s="68"/>
      <c r="V86" s="68"/>
      <c r="W86" s="68"/>
      <c r="X86" s="79"/>
      <c r="Y86" s="79"/>
      <c r="Z86" s="68"/>
      <c r="AA86" s="68"/>
      <c r="AB86" s="68"/>
    </row>
    <row r="87" spans="19:28" ht="12.75">
      <c r="S87" s="68"/>
      <c r="T87" s="68"/>
      <c r="U87" s="68"/>
      <c r="V87" s="68"/>
      <c r="W87" s="68"/>
      <c r="X87" s="79"/>
      <c r="Y87" s="79"/>
      <c r="Z87" s="68"/>
      <c r="AA87" s="68"/>
      <c r="AB87" s="68"/>
    </row>
    <row r="88" spans="19:28" ht="12.75">
      <c r="S88" s="68"/>
      <c r="T88" s="68"/>
      <c r="U88" s="68"/>
      <c r="V88" s="68"/>
      <c r="W88" s="68"/>
      <c r="X88" s="79"/>
      <c r="Y88" s="79"/>
      <c r="Z88" s="68"/>
      <c r="AA88" s="68"/>
      <c r="AB88" s="68"/>
    </row>
    <row r="89" spans="19:28" ht="12.75">
      <c r="S89" s="68"/>
      <c r="T89" s="68"/>
      <c r="U89" s="68"/>
      <c r="V89" s="68"/>
      <c r="W89" s="68"/>
      <c r="X89" s="79"/>
      <c r="Y89" s="79"/>
      <c r="Z89" s="68"/>
      <c r="AA89" s="68"/>
      <c r="AB89" s="68"/>
    </row>
    <row r="90" spans="19:28" ht="12.75">
      <c r="S90" s="68"/>
      <c r="T90" s="68"/>
      <c r="U90" s="68"/>
      <c r="V90" s="68"/>
      <c r="W90" s="68"/>
      <c r="X90" s="79"/>
      <c r="Y90" s="79"/>
      <c r="Z90" s="68"/>
      <c r="AA90" s="68"/>
      <c r="AB90" s="68"/>
    </row>
    <row r="91" spans="19:28" ht="12.75">
      <c r="S91" s="68"/>
      <c r="T91" s="68"/>
      <c r="U91" s="68"/>
      <c r="V91" s="68"/>
      <c r="W91" s="68"/>
      <c r="X91" s="79"/>
      <c r="Y91" s="79"/>
      <c r="Z91" s="68"/>
      <c r="AA91" s="68"/>
      <c r="AB91" s="68"/>
    </row>
    <row r="92" spans="19:28" ht="12.75">
      <c r="S92" s="68"/>
      <c r="T92" s="68"/>
      <c r="U92" s="68"/>
      <c r="V92" s="68"/>
      <c r="W92" s="68"/>
      <c r="X92" s="79"/>
      <c r="Y92" s="79"/>
      <c r="Z92" s="68"/>
      <c r="AA92" s="68"/>
      <c r="AB92" s="68"/>
    </row>
    <row r="93" spans="19:28" ht="12.75">
      <c r="S93" s="68"/>
      <c r="T93" s="68"/>
      <c r="U93" s="68"/>
      <c r="V93" s="68"/>
      <c r="W93" s="68"/>
      <c r="X93" s="79"/>
      <c r="Y93" s="79"/>
      <c r="Z93" s="68"/>
      <c r="AA93" s="68"/>
      <c r="AB93" s="68"/>
    </row>
    <row r="94" spans="19:28" ht="12.75">
      <c r="S94" s="68"/>
      <c r="T94" s="68"/>
      <c r="U94" s="68"/>
      <c r="V94" s="68"/>
      <c r="W94" s="68"/>
      <c r="X94" s="79"/>
      <c r="Y94" s="79"/>
      <c r="Z94" s="68"/>
      <c r="AA94" s="68"/>
      <c r="AB94" s="68"/>
    </row>
    <row r="95" spans="19:28" ht="12.75">
      <c r="S95" s="68"/>
      <c r="T95" s="68"/>
      <c r="U95" s="68"/>
      <c r="V95" s="68"/>
      <c r="W95" s="68"/>
      <c r="X95" s="79"/>
      <c r="Y95" s="79"/>
      <c r="Z95" s="68"/>
      <c r="AA95" s="68"/>
      <c r="AB95" s="68"/>
    </row>
    <row r="96" spans="19:28" ht="12.75">
      <c r="S96" s="68"/>
      <c r="T96" s="68"/>
      <c r="U96" s="68"/>
      <c r="V96" s="68"/>
      <c r="W96" s="68"/>
      <c r="X96" s="68"/>
      <c r="Y96" s="68"/>
      <c r="Z96" s="68"/>
      <c r="AA96" s="68"/>
      <c r="AB96" s="68"/>
    </row>
    <row r="97" spans="19:28" ht="12.75">
      <c r="S97" s="68"/>
      <c r="T97" s="68"/>
      <c r="U97" s="68"/>
      <c r="V97" s="68"/>
      <c r="W97" s="68"/>
      <c r="X97" s="68"/>
      <c r="Y97" s="68"/>
      <c r="Z97" s="68"/>
      <c r="AA97" s="68"/>
      <c r="AB97" s="68"/>
    </row>
    <row r="98" spans="19:28" ht="12.75">
      <c r="S98" s="68"/>
      <c r="T98" s="68"/>
      <c r="U98" s="68"/>
      <c r="V98" s="68"/>
      <c r="W98" s="68"/>
      <c r="X98" s="68"/>
      <c r="Y98" s="68"/>
      <c r="Z98" s="68"/>
      <c r="AA98" s="68"/>
      <c r="AB98" s="68"/>
    </row>
    <row r="99" spans="19:28" ht="12.75">
      <c r="S99" s="68"/>
      <c r="T99" s="68"/>
      <c r="U99" s="68"/>
      <c r="V99" s="68"/>
      <c r="W99" s="68"/>
      <c r="X99" s="68"/>
      <c r="Y99" s="68"/>
      <c r="Z99" s="68"/>
      <c r="AA99" s="68"/>
      <c r="AB99" s="68"/>
    </row>
    <row r="100" spans="19:28" ht="12.75">
      <c r="S100" s="68"/>
      <c r="T100" s="68"/>
      <c r="U100" s="68"/>
      <c r="V100" s="68"/>
      <c r="W100" s="68"/>
      <c r="X100" s="68"/>
      <c r="Y100" s="68"/>
      <c r="Z100" s="68"/>
      <c r="AA100" s="68"/>
      <c r="AB100" s="68"/>
    </row>
    <row r="101" spans="19:28" ht="12.75">
      <c r="S101" s="68"/>
      <c r="T101" s="68"/>
      <c r="U101" s="68"/>
      <c r="V101" s="68"/>
      <c r="W101" s="68"/>
      <c r="X101" s="68"/>
      <c r="Y101" s="68"/>
      <c r="Z101" s="68"/>
      <c r="AA101" s="68"/>
      <c r="AB101" s="68"/>
    </row>
    <row r="102" spans="19:28" ht="12.75">
      <c r="S102" s="68"/>
      <c r="T102" s="68"/>
      <c r="U102" s="68"/>
      <c r="V102" s="68"/>
      <c r="W102" s="68"/>
      <c r="X102" s="68"/>
      <c r="Y102" s="68"/>
      <c r="Z102" s="68"/>
      <c r="AA102" s="68"/>
      <c r="AB102" s="68"/>
    </row>
    <row r="103" spans="19:28" ht="12.75">
      <c r="S103" s="68"/>
      <c r="T103" s="68"/>
      <c r="U103" s="68"/>
      <c r="V103" s="68"/>
      <c r="W103" s="68"/>
      <c r="X103" s="68"/>
      <c r="Y103" s="68"/>
      <c r="Z103" s="68"/>
      <c r="AA103" s="68"/>
      <c r="AB103" s="68"/>
    </row>
    <row r="104" spans="19:28" ht="12.75">
      <c r="S104" s="68"/>
      <c r="T104" s="68"/>
      <c r="U104" s="68"/>
      <c r="V104" s="68"/>
      <c r="W104" s="68"/>
      <c r="X104" s="68"/>
      <c r="Y104" s="68"/>
      <c r="Z104" s="68"/>
      <c r="AA104" s="68"/>
      <c r="AB104" s="68"/>
    </row>
    <row r="105" spans="19:28" ht="12.75">
      <c r="S105" s="68"/>
      <c r="T105" s="68"/>
      <c r="U105" s="68"/>
      <c r="V105" s="68"/>
      <c r="W105" s="68"/>
      <c r="X105" s="68"/>
      <c r="Y105" s="68"/>
      <c r="Z105" s="68"/>
      <c r="AA105" s="68"/>
      <c r="AB105" s="68"/>
    </row>
    <row r="106" spans="19:28" ht="12.75">
      <c r="S106" s="68"/>
      <c r="T106" s="68"/>
      <c r="U106" s="68"/>
      <c r="V106" s="68"/>
      <c r="W106" s="68"/>
      <c r="X106" s="68"/>
      <c r="Y106" s="68"/>
      <c r="Z106" s="68"/>
      <c r="AA106" s="68"/>
      <c r="AB106" s="68"/>
    </row>
    <row r="107" spans="19:28" ht="12.75">
      <c r="S107" s="68"/>
      <c r="T107" s="68"/>
      <c r="U107" s="68"/>
      <c r="V107" s="68"/>
      <c r="W107" s="68"/>
      <c r="X107" s="68"/>
      <c r="Y107" s="68"/>
      <c r="Z107" s="68"/>
      <c r="AA107" s="68"/>
      <c r="AB107" s="68"/>
    </row>
  </sheetData>
  <mergeCells count="2">
    <mergeCell ref="O1:W1"/>
    <mergeCell ref="P2:W2"/>
  </mergeCells>
  <conditionalFormatting sqref="AJ15:AJ20 AJ22:AJ26 AJ28">
    <cfRule type="cellIs" priority="1" dxfId="6" operator="equal" stopIfTrue="1">
      <formula>"A"</formula>
    </cfRule>
  </conditionalFormatting>
  <conditionalFormatting sqref="AJ14 AJ21">
    <cfRule type="cellIs" priority="2" dxfId="7" operator="equal" stopIfTrue="1">
      <formula>"A"</formula>
    </cfRule>
  </conditionalFormatting>
  <conditionalFormatting sqref="AJ27">
    <cfRule type="cellIs" priority="3" dxfId="8" operator="equal" stopIfTrue="1">
      <formula>"A"</formula>
    </cfRule>
  </conditionalFormatting>
  <conditionalFormatting sqref="AK20:AL21">
    <cfRule type="cellIs" priority="4" dxfId="9" operator="equal" stopIfTrue="1">
      <formula>"qqq"</formula>
    </cfRule>
  </conditionalFormatting>
  <printOptions/>
  <pageMargins left="0.78" right="0.8" top="0.56" bottom="0.53" header="0.32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Z36"/>
  <sheetViews>
    <sheetView zoomScale="75" zoomScaleNormal="75" workbookViewId="0" topLeftCell="A1">
      <selection activeCell="G46" sqref="G46"/>
    </sheetView>
  </sheetViews>
  <sheetFormatPr defaultColWidth="9.00390625" defaultRowHeight="12.75"/>
  <cols>
    <col min="1" max="1" width="9.75390625" style="45" customWidth="1"/>
    <col min="2" max="2" width="12.75390625" style="36" customWidth="1"/>
    <col min="3" max="3" width="11.625" style="36" customWidth="1"/>
    <col min="4" max="4" width="20.00390625" style="36" customWidth="1"/>
    <col min="5" max="5" width="12.875" style="36" customWidth="1"/>
    <col min="6" max="6" width="7.25390625" style="36" customWidth="1"/>
    <col min="7" max="7" width="24.75390625" style="36" customWidth="1"/>
    <col min="8" max="8" width="9.125" style="36" customWidth="1"/>
    <col min="9" max="9" width="32.75390625" style="36" customWidth="1"/>
    <col min="10" max="10" width="20.00390625" style="36" customWidth="1"/>
    <col min="11" max="11" width="9.125" style="36" customWidth="1"/>
    <col min="12" max="12" width="9.25390625" style="36" bestFit="1" customWidth="1"/>
    <col min="13" max="14" width="9.125" style="36" customWidth="1"/>
    <col min="15" max="15" width="9.25390625" style="36" bestFit="1" customWidth="1"/>
    <col min="16" max="16" width="13.75390625" style="36" customWidth="1"/>
    <col min="17" max="17" width="13.625" style="36" customWidth="1"/>
    <col min="18" max="23" width="9.125" style="36" customWidth="1"/>
    <col min="24" max="24" width="6.375" style="36" customWidth="1"/>
    <col min="25" max="16384" width="9.125" style="36" customWidth="1"/>
  </cols>
  <sheetData>
    <row r="1" spans="1:26" ht="21" customHeight="1" thickBot="1">
      <c r="A1" s="251" t="s">
        <v>68</v>
      </c>
      <c r="B1" s="251" t="s">
        <v>53</v>
      </c>
      <c r="C1" s="251" t="s">
        <v>70</v>
      </c>
      <c r="D1" s="257" t="s">
        <v>49</v>
      </c>
      <c r="E1" s="258" t="s">
        <v>50</v>
      </c>
      <c r="F1" s="258" t="s">
        <v>51</v>
      </c>
      <c r="G1" s="258" t="s">
        <v>0</v>
      </c>
      <c r="H1" s="258" t="s">
        <v>52</v>
      </c>
      <c r="I1" s="251" t="s">
        <v>60</v>
      </c>
      <c r="J1" s="251" t="s">
        <v>61</v>
      </c>
      <c r="K1" s="259"/>
      <c r="L1" s="260" t="s">
        <v>69</v>
      </c>
      <c r="M1" s="259"/>
      <c r="N1" s="259"/>
      <c r="O1" s="251" t="s">
        <v>53</v>
      </c>
      <c r="P1" s="251" t="s">
        <v>70</v>
      </c>
      <c r="Q1" s="257" t="s">
        <v>49</v>
      </c>
      <c r="R1" s="258" t="s">
        <v>50</v>
      </c>
      <c r="S1" s="258" t="s">
        <v>51</v>
      </c>
      <c r="T1" s="258" t="s">
        <v>0</v>
      </c>
      <c r="U1" s="258" t="s">
        <v>52</v>
      </c>
      <c r="V1" s="251" t="s">
        <v>60</v>
      </c>
      <c r="W1" s="251" t="s">
        <v>61</v>
      </c>
      <c r="X1" s="261"/>
      <c r="Y1" s="141"/>
      <c r="Z1" s="44"/>
    </row>
    <row r="2" spans="1:26" ht="14.25">
      <c r="A2" s="252">
        <v>1</v>
      </c>
      <c r="B2" s="252">
        <f>Účastníci!J8</f>
      </c>
      <c r="C2" s="252">
        <f aca="true" t="shared" si="0" ref="C2:C33">IF(OR(B2="",B2=0),999999,B2)</f>
        <v>999999</v>
      </c>
      <c r="D2" s="252">
        <f>TRIM(Účastníci!B8)</f>
      </c>
      <c r="E2" s="252" t="e">
        <f>IF(Účastníci!C8=0," ",TRIM(Účastníci!C8))</f>
        <v>#N/A</v>
      </c>
      <c r="F2" s="252">
        <f>IF(Účastníci!F8=0," ",TRIM(Účastníci!F8))</f>
      </c>
      <c r="G2" s="252" t="e">
        <f>IF(Účastníci!G8=0," ",TRIM(Účastníci!G8))</f>
        <v>#N/A</v>
      </c>
      <c r="H2" s="252" t="e">
        <f>IF(Účastníci!H8=0," ",TRIM(Účastníci!H8))</f>
        <v>#N/A</v>
      </c>
      <c r="I2" s="252" t="str">
        <f>IF(C2&lt;999999,TRIM(CONCATENATE(IF(F2&lt;&gt;" ",CONCATENATE(D2," ",F2),D2),IF('Všeob.údaje'!$B$13="A",CONCATENATE(" (",H2,")"),"")))," ")</f>
        <v> </v>
      </c>
      <c r="J2" s="252" t="e">
        <f aca="true" t="shared" si="1" ref="J2:J33">TRIM(CONCATENATE(D2," ",E2,IF(AND(F2&lt;&gt;"",MID(F2,1,1)&lt;&gt;MID(E2,1,1),MID(F2,1,1)&lt;&gt;"."),CONCATENATE(" ",F2),"")))</f>
        <v>#N/A</v>
      </c>
      <c r="K2" s="252"/>
      <c r="L2" s="253">
        <v>1</v>
      </c>
      <c r="M2" s="252" t="str">
        <f>VLOOKUP(L2,tab_uc_pornas,9)</f>
        <v> </v>
      </c>
      <c r="N2" s="252" t="str">
        <f>IF(M2=" ",'Všeob.údaje'!$B$10,'Zorad.úč.'!M2)</f>
        <v>w.o.</v>
      </c>
      <c r="O2" s="252">
        <f>Účastníci!V3</f>
        <v>0</v>
      </c>
      <c r="P2" s="252">
        <f>IF(OR(O2="",O2=0),999999,O2)</f>
        <v>999999</v>
      </c>
      <c r="Q2" s="252">
        <f>TRIM(Účastníci!P3)</f>
      </c>
      <c r="R2" s="252" t="str">
        <f>IF(Účastníci!Q3=0," ",TRIM(Účastníci!Q3))</f>
        <v> </v>
      </c>
      <c r="S2" s="252" t="str">
        <f>IF(Účastníci!R3=0," ",TRIM(Účastníci!R3))</f>
        <v> </v>
      </c>
      <c r="T2" s="252" t="str">
        <f>IF(Účastníci!S3=0," ",TRIM(Účastníci!S3))</f>
        <v> </v>
      </c>
      <c r="U2" s="252" t="str">
        <f>IF(Účastníci!T3=0," ",TRIM(Účastníci!T3))</f>
        <v> </v>
      </c>
      <c r="V2" s="252">
        <f>TRIM(IF(P2&lt;999999,CONCATENATE(IF(S2&lt;&gt;" ",CONCATENATE(Q2," ",S2),Q2),IF('Všeob.údaje'!$B$13="A",CONCATENATE(" (",U2,")"),""))," "))</f>
      </c>
      <c r="W2" s="252">
        <f>TRIM(CONCATENATE(Q2," ",R2,IF(AND(S2&lt;&gt;"",MID(S2,1,1)&lt;&gt;MID(R2,1,1),MID(S2,1,1)&lt;&gt;"."),CONCATENATE(" ",S2),"")))</f>
      </c>
      <c r="X2" s="261"/>
      <c r="Y2" s="142"/>
      <c r="Z2" s="44"/>
    </row>
    <row r="3" spans="1:26" ht="14.25">
      <c r="A3" s="252">
        <f>A2+1</f>
        <v>2</v>
      </c>
      <c r="B3" s="252">
        <f>Účastníci!J15</f>
      </c>
      <c r="C3" s="252">
        <f t="shared" si="0"/>
        <v>999999</v>
      </c>
      <c r="D3" s="252">
        <f>TRIM(Účastníci!B15)</f>
      </c>
      <c r="E3" s="252" t="e">
        <f>IF(Účastníci!C15=0," ",TRIM(Účastníci!C15))</f>
        <v>#N/A</v>
      </c>
      <c r="F3" s="252">
        <f>IF(Účastníci!F15=0," ",TRIM(Účastníci!F15))</f>
      </c>
      <c r="G3" s="252" t="e">
        <f>IF(Účastníci!G15=0," ",TRIM(Účastníci!G15))</f>
        <v>#N/A</v>
      </c>
      <c r="H3" s="252" t="e">
        <f>IF(Účastníci!H15=0," ",TRIM(Účastníci!H15))</f>
        <v>#N/A</v>
      </c>
      <c r="I3" s="252" t="str">
        <f>IF(C3&lt;999999,TRIM(CONCATENATE(IF(F3&lt;&gt;" ",CONCATENATE(D3," ",F3),D3),IF('Všeob.údaje'!$B$13="A",CONCATENATE(" (",H3,")"),"")))," ")</f>
        <v> </v>
      </c>
      <c r="J3" s="252" t="e">
        <f t="shared" si="1"/>
        <v>#N/A</v>
      </c>
      <c r="K3" s="252"/>
      <c r="L3" s="253">
        <v>32</v>
      </c>
      <c r="M3" s="252" t="str">
        <f aca="true" t="shared" si="2" ref="M3:M33">VLOOKUP(L3,tab_uc_pornas,9)</f>
        <v> </v>
      </c>
      <c r="N3" s="252" t="str">
        <f>IF(M3=" ",'Všeob.údaje'!$B$10,'Zorad.úč.'!M3)</f>
        <v>w.o.</v>
      </c>
      <c r="O3" s="252"/>
      <c r="P3" s="252"/>
      <c r="Q3" s="252"/>
      <c r="R3" s="252"/>
      <c r="S3" s="252"/>
      <c r="T3" s="252"/>
      <c r="U3" s="252"/>
      <c r="V3" s="262"/>
      <c r="W3" s="262"/>
      <c r="X3" s="261"/>
      <c r="Y3" s="142"/>
      <c r="Z3" s="44"/>
    </row>
    <row r="4" spans="1:26" ht="14.25">
      <c r="A4" s="252">
        <f aca="true" t="shared" si="3" ref="A4:A33">A3+1</f>
        <v>3</v>
      </c>
      <c r="B4" s="252">
        <f>Účastníci!J24</f>
      </c>
      <c r="C4" s="252">
        <f t="shared" si="0"/>
        <v>999999</v>
      </c>
      <c r="D4" s="252">
        <f>TRIM(Účastníci!B24)</f>
      </c>
      <c r="E4" s="252" t="e">
        <f>IF(Účastníci!C24=0," ",TRIM(Účastníci!C24))</f>
        <v>#N/A</v>
      </c>
      <c r="F4" s="252">
        <f>IF(Účastníci!F24=0," ",TRIM(Účastníci!F24))</f>
      </c>
      <c r="G4" s="252" t="e">
        <f>IF(Účastníci!G24=0," ",TRIM(Účastníci!G24))</f>
        <v>#N/A</v>
      </c>
      <c r="H4" s="252" t="e">
        <f>IF(Účastníci!H24=0," ",TRIM(Účastníci!H24))</f>
        <v>#N/A</v>
      </c>
      <c r="I4" s="252" t="str">
        <f>IF(C4&lt;999999,TRIM(CONCATENATE(IF(F4&lt;&gt;" ",CONCATENATE(D4," ",F4),D4),IF('Všeob.údaje'!$B$13="A",CONCATENATE(" (",H4,")"),"")))," ")</f>
        <v> </v>
      </c>
      <c r="J4" s="252" t="e">
        <f t="shared" si="1"/>
        <v>#N/A</v>
      </c>
      <c r="K4" s="252"/>
      <c r="L4" s="253">
        <v>17</v>
      </c>
      <c r="M4" s="252" t="str">
        <f t="shared" si="2"/>
        <v> </v>
      </c>
      <c r="N4" s="252" t="str">
        <f>IF(M4=" ",'Všeob.údaje'!$B$10,'Zorad.úč.'!M4)</f>
        <v>w.o.</v>
      </c>
      <c r="O4" s="252"/>
      <c r="P4" s="252"/>
      <c r="Q4" s="252"/>
      <c r="R4" s="252"/>
      <c r="S4" s="252"/>
      <c r="T4" s="252"/>
      <c r="U4" s="252"/>
      <c r="V4" s="262"/>
      <c r="W4" s="262"/>
      <c r="X4" s="261"/>
      <c r="Y4" s="142"/>
      <c r="Z4" s="44"/>
    </row>
    <row r="5" spans="1:26" ht="14.25">
      <c r="A5" s="252">
        <f t="shared" si="3"/>
        <v>4</v>
      </c>
      <c r="B5" s="252">
        <f>Účastníci!J3</f>
      </c>
      <c r="C5" s="252">
        <f>IF(OR(B5="",B5=0),999999,B5)</f>
        <v>999999</v>
      </c>
      <c r="D5" s="252">
        <f>TRIM(Účastníci!B3)</f>
      </c>
      <c r="E5" s="252" t="e">
        <f>IF(Účastníci!C3=0," ",TRIM(Účastníci!C3))</f>
        <v>#N/A</v>
      </c>
      <c r="F5" s="252">
        <f>IF(Účastníci!F3=0," ",TRIM(Účastníci!F3))</f>
      </c>
      <c r="G5" s="252" t="e">
        <f>IF(Účastníci!G3=0," ",TRIM(Účastníci!G3))</f>
        <v>#N/A</v>
      </c>
      <c r="H5" s="252" t="e">
        <f>IF(Účastníci!H3=0," ",TRIM(Účastníci!H3))</f>
        <v>#N/A</v>
      </c>
      <c r="I5" s="252" t="str">
        <f>IF(C5&lt;999999,TRIM(CONCATENATE(IF(F5&lt;&gt;" ",CONCATENATE(D5," ",F5),D5),IF('Všeob.údaje'!$B$13="A",CONCATENATE(" (",H5,")"),"")))," ")</f>
        <v> </v>
      </c>
      <c r="J5" s="252" t="e">
        <f>TRIM(CONCATENATE(D5," ",E5,IF(AND(F5&lt;&gt;"",MID(F5,1,1)&lt;&gt;MID(E5,1,1),MID(F5,1,1)&lt;&gt;"."),CONCATENATE(" ",F5),"")))</f>
        <v>#N/A</v>
      </c>
      <c r="K5" s="252"/>
      <c r="L5" s="253">
        <v>16</v>
      </c>
      <c r="M5" s="252" t="str">
        <f t="shared" si="2"/>
        <v> </v>
      </c>
      <c r="N5" s="252" t="str">
        <f>IF(M5=" ",'Všeob.údaje'!$B$10,'Zorad.úč.'!M5)</f>
        <v>w.o.</v>
      </c>
      <c r="O5" s="252"/>
      <c r="P5" s="252"/>
      <c r="Q5" s="252"/>
      <c r="R5" s="252"/>
      <c r="S5" s="252"/>
      <c r="T5" s="252"/>
      <c r="U5" s="252"/>
      <c r="V5" s="262"/>
      <c r="W5" s="262"/>
      <c r="X5" s="261"/>
      <c r="Y5" s="142"/>
      <c r="Z5" s="44"/>
    </row>
    <row r="6" spans="1:26" ht="14.25">
      <c r="A6" s="252">
        <f t="shared" si="3"/>
        <v>5</v>
      </c>
      <c r="B6" s="252">
        <f>Účastníci!J21</f>
      </c>
      <c r="C6" s="252">
        <f t="shared" si="0"/>
        <v>999999</v>
      </c>
      <c r="D6" s="252">
        <f>TRIM(Účastníci!B21)</f>
      </c>
      <c r="E6" s="252" t="e">
        <f>IF(Účastníci!C21=0," ",TRIM(Účastníci!C21))</f>
        <v>#N/A</v>
      </c>
      <c r="F6" s="252">
        <f>IF(Účastníci!F21=0," ",TRIM(Účastníci!F21))</f>
      </c>
      <c r="G6" s="252" t="e">
        <f>IF(Účastníci!G21=0," ",TRIM(Účastníci!G21))</f>
        <v>#N/A</v>
      </c>
      <c r="H6" s="252" t="e">
        <f>IF(Účastníci!H21=0," ",TRIM(Účastníci!H21))</f>
        <v>#N/A</v>
      </c>
      <c r="I6" s="252" t="str">
        <f>IF(C6&lt;999999,TRIM(CONCATENATE(IF(F6&lt;&gt;" ",CONCATENATE(D6," ",F6),D6),IF('Všeob.údaje'!$B$13="A",CONCATENATE(" (",H6,")"),"")))," ")</f>
        <v> </v>
      </c>
      <c r="J6" s="252" t="e">
        <f t="shared" si="1"/>
        <v>#N/A</v>
      </c>
      <c r="K6" s="252"/>
      <c r="L6" s="253">
        <v>9</v>
      </c>
      <c r="M6" s="252" t="str">
        <f t="shared" si="2"/>
        <v> </v>
      </c>
      <c r="N6" s="252" t="str">
        <f>IF(M6=" ",'Všeob.údaje'!$B$10,'Zorad.úč.'!M6)</f>
        <v>w.o.</v>
      </c>
      <c r="O6" s="252"/>
      <c r="P6" s="252"/>
      <c r="Q6" s="252"/>
      <c r="R6" s="252"/>
      <c r="S6" s="252"/>
      <c r="T6" s="252"/>
      <c r="U6" s="252"/>
      <c r="V6" s="262"/>
      <c r="W6" s="262"/>
      <c r="X6" s="261"/>
      <c r="Y6" s="142"/>
      <c r="Z6" s="44"/>
    </row>
    <row r="7" spans="1:26" ht="14.25">
      <c r="A7" s="252">
        <f t="shared" si="3"/>
        <v>6</v>
      </c>
      <c r="B7" s="252">
        <f>Účastníci!J19</f>
      </c>
      <c r="C7" s="252">
        <f t="shared" si="0"/>
        <v>999999</v>
      </c>
      <c r="D7" s="252">
        <f>TRIM(Účastníci!B19)</f>
      </c>
      <c r="E7" s="252" t="e">
        <f>IF(Účastníci!C19=0," ",TRIM(Účastníci!C19))</f>
        <v>#N/A</v>
      </c>
      <c r="F7" s="252">
        <f>IF(Účastníci!F19=0," ",TRIM(Účastníci!F19))</f>
      </c>
      <c r="G7" s="252" t="e">
        <f>IF(Účastníci!G19=0," ",TRIM(Účastníci!G19))</f>
        <v>#N/A</v>
      </c>
      <c r="H7" s="252" t="e">
        <f>IF(Účastníci!H19=0," ",TRIM(Účastníci!H19))</f>
        <v>#N/A</v>
      </c>
      <c r="I7" s="252" t="str">
        <f>IF(C7&lt;999999,TRIM(CONCATENATE(IF(F7&lt;&gt;" ",CONCATENATE(D7," ",F7),D7),IF('Všeob.údaje'!$B$13="A",CONCATENATE(" (",H7,")"),"")))," ")</f>
        <v> </v>
      </c>
      <c r="J7" s="252" t="e">
        <f t="shared" si="1"/>
        <v>#N/A</v>
      </c>
      <c r="K7" s="252"/>
      <c r="L7" s="253">
        <v>24</v>
      </c>
      <c r="M7" s="252" t="str">
        <f t="shared" si="2"/>
        <v> </v>
      </c>
      <c r="N7" s="252" t="str">
        <f>IF(M7=" ",'Všeob.údaje'!$B$10,'Zorad.úč.'!M7)</f>
        <v>w.o.</v>
      </c>
      <c r="O7" s="252"/>
      <c r="P7" s="252"/>
      <c r="Q7" s="252"/>
      <c r="R7" s="252"/>
      <c r="S7" s="252"/>
      <c r="T7" s="252"/>
      <c r="U7" s="252"/>
      <c r="V7" s="262"/>
      <c r="W7" s="262"/>
      <c r="X7" s="261"/>
      <c r="Y7" s="142"/>
      <c r="Z7" s="44"/>
    </row>
    <row r="8" spans="1:26" ht="14.25">
      <c r="A8" s="252">
        <f t="shared" si="3"/>
        <v>7</v>
      </c>
      <c r="B8" s="252">
        <f>Účastníci!J12</f>
      </c>
      <c r="C8" s="252">
        <f t="shared" si="0"/>
        <v>999999</v>
      </c>
      <c r="D8" s="252">
        <f>TRIM(Účastníci!B12)</f>
      </c>
      <c r="E8" s="252" t="e">
        <f>IF(Účastníci!C12=0," ",TRIM(Účastníci!C12))</f>
        <v>#N/A</v>
      </c>
      <c r="F8" s="252">
        <f>IF(Účastníci!F12=0," ",TRIM(Účastníci!F12))</f>
      </c>
      <c r="G8" s="252" t="e">
        <f>IF(Účastníci!G12=0," ",TRIM(Účastníci!G12))</f>
        <v>#N/A</v>
      </c>
      <c r="H8" s="252" t="e">
        <f>IF(Účastníci!H12=0," ",TRIM(Účastníci!H12))</f>
        <v>#N/A</v>
      </c>
      <c r="I8" s="252" t="str">
        <f>IF(C8&lt;999999,TRIM(CONCATENATE(IF(F8&lt;&gt;" ",CONCATENATE(D8," ",F8),D8),IF('Všeob.údaje'!$B$13="A",CONCATENATE(" (",H8,")"),"")))," ")</f>
        <v> </v>
      </c>
      <c r="J8" s="252" t="e">
        <f t="shared" si="1"/>
        <v>#N/A</v>
      </c>
      <c r="K8" s="252"/>
      <c r="L8" s="253">
        <v>25</v>
      </c>
      <c r="M8" s="252" t="str">
        <f t="shared" si="2"/>
        <v> </v>
      </c>
      <c r="N8" s="252" t="str">
        <f>IF(M8=" ",'Všeob.údaje'!$B$10,'Zorad.úč.'!M8)</f>
        <v>w.o.</v>
      </c>
      <c r="O8" s="252"/>
      <c r="P8" s="252"/>
      <c r="Q8" s="252"/>
      <c r="R8" s="252"/>
      <c r="S8" s="252"/>
      <c r="T8" s="252"/>
      <c r="U8" s="252"/>
      <c r="V8" s="262"/>
      <c r="W8" s="262"/>
      <c r="X8" s="261"/>
      <c r="Y8" s="142"/>
      <c r="Z8" s="44"/>
    </row>
    <row r="9" spans="1:26" ht="14.25">
      <c r="A9" s="252">
        <f t="shared" si="3"/>
        <v>8</v>
      </c>
      <c r="B9" s="252">
        <f>Účastníci!J11</f>
      </c>
      <c r="C9" s="252">
        <f t="shared" si="0"/>
        <v>999999</v>
      </c>
      <c r="D9" s="252">
        <f>TRIM(Účastníci!B11)</f>
      </c>
      <c r="E9" s="252" t="e">
        <f>IF(Účastníci!C11=0," ",TRIM(Účastníci!C11))</f>
        <v>#N/A</v>
      </c>
      <c r="F9" s="252">
        <f>IF(Účastníci!F11=0," ",TRIM(Účastníci!F11))</f>
      </c>
      <c r="G9" s="252" t="e">
        <f>IF(Účastníci!G11=0," ",TRIM(Účastníci!G11))</f>
        <v>#N/A</v>
      </c>
      <c r="H9" s="252" t="e">
        <f>IF(Účastníci!H11=0," ",TRIM(Účastníci!H11))</f>
        <v>#N/A</v>
      </c>
      <c r="I9" s="252" t="str">
        <f>IF(C9&lt;999999,TRIM(CONCATENATE(IF(F9&lt;&gt;" ",CONCATENATE(D9," ",F9),D9),IF('Všeob.údaje'!$B$13="A",CONCATENATE(" (",H9,")"),"")))," ")</f>
        <v> </v>
      </c>
      <c r="J9" s="252" t="e">
        <f t="shared" si="1"/>
        <v>#N/A</v>
      </c>
      <c r="K9" s="252"/>
      <c r="L9" s="253">
        <v>8</v>
      </c>
      <c r="M9" s="252" t="str">
        <f t="shared" si="2"/>
        <v> </v>
      </c>
      <c r="N9" s="252" t="str">
        <f>IF(M9=" ",'Všeob.údaje'!$B$10,'Zorad.úč.'!M9)</f>
        <v>w.o.</v>
      </c>
      <c r="O9" s="252"/>
      <c r="P9" s="252"/>
      <c r="Q9" s="252"/>
      <c r="R9" s="252"/>
      <c r="S9" s="252"/>
      <c r="T9" s="252"/>
      <c r="U9" s="252"/>
      <c r="V9" s="262"/>
      <c r="W9" s="262"/>
      <c r="X9" s="261"/>
      <c r="Y9" s="142"/>
      <c r="Z9" s="44"/>
    </row>
    <row r="10" spans="1:26" ht="14.25">
      <c r="A10" s="252">
        <f t="shared" si="3"/>
        <v>9</v>
      </c>
      <c r="B10" s="252">
        <f>Účastníci!J14</f>
      </c>
      <c r="C10" s="252">
        <f t="shared" si="0"/>
        <v>999999</v>
      </c>
      <c r="D10" s="252">
        <f>TRIM(Účastníci!B14)</f>
      </c>
      <c r="E10" s="252" t="e">
        <f>IF(Účastníci!C14=0," ",TRIM(Účastníci!C14))</f>
        <v>#N/A</v>
      </c>
      <c r="F10" s="252">
        <f>IF(Účastníci!F14=0," ",TRIM(Účastníci!F14))</f>
      </c>
      <c r="G10" s="252" t="e">
        <f>IF(Účastníci!G14=0," ",TRIM(Účastníci!G14))</f>
        <v>#N/A</v>
      </c>
      <c r="H10" s="252" t="e">
        <f>IF(Účastníci!H14=0," ",TRIM(Účastníci!H14))</f>
        <v>#N/A</v>
      </c>
      <c r="I10" s="252" t="str">
        <f>IF(C10&lt;999999,TRIM(CONCATENATE(IF(F10&lt;&gt;" ",CONCATENATE(D10," ",F10),D10),IF('Všeob.údaje'!$B$13="A",CONCATENATE(" (",H10,")"),"")))," ")</f>
        <v> </v>
      </c>
      <c r="J10" s="252" t="e">
        <f t="shared" si="1"/>
        <v>#N/A</v>
      </c>
      <c r="K10" s="252"/>
      <c r="L10" s="253">
        <v>5</v>
      </c>
      <c r="M10" s="252" t="str">
        <f t="shared" si="2"/>
        <v> </v>
      </c>
      <c r="N10" s="252" t="str">
        <f>IF(M10=" ",'Všeob.údaje'!$B$10,'Zorad.úč.'!M10)</f>
        <v>w.o.</v>
      </c>
      <c r="O10" s="252"/>
      <c r="P10" s="252"/>
      <c r="Q10" s="252"/>
      <c r="R10" s="252"/>
      <c r="S10" s="252"/>
      <c r="T10" s="252"/>
      <c r="U10" s="252"/>
      <c r="V10" s="262"/>
      <c r="W10" s="262"/>
      <c r="X10" s="261"/>
      <c r="Y10" s="142"/>
      <c r="Z10" s="44"/>
    </row>
    <row r="11" spans="1:26" ht="14.25">
      <c r="A11" s="252">
        <f t="shared" si="3"/>
        <v>10</v>
      </c>
      <c r="B11" s="252">
        <f>Účastníci!J18</f>
      </c>
      <c r="C11" s="252">
        <f t="shared" si="0"/>
        <v>999999</v>
      </c>
      <c r="D11" s="252">
        <f>TRIM(Účastníci!B18)</f>
      </c>
      <c r="E11" s="252" t="e">
        <f>IF(Účastníci!C18=0," ",TRIM(Účastníci!C18))</f>
        <v>#N/A</v>
      </c>
      <c r="F11" s="252">
        <f>IF(Účastníci!F18=0," ",TRIM(Účastníci!F18))</f>
      </c>
      <c r="G11" s="252" t="e">
        <f>IF(Účastníci!G18=0," ",TRIM(Účastníci!G18))</f>
        <v>#N/A</v>
      </c>
      <c r="H11" s="252" t="e">
        <f>IF(Účastníci!H18=0," ",TRIM(Účastníci!H18))</f>
        <v>#N/A</v>
      </c>
      <c r="I11" s="252" t="str">
        <f>IF(C11&lt;999999,TRIM(CONCATENATE(IF(F11&lt;&gt;" ",CONCATENATE(D11," ",F11),D11),IF('Všeob.údaje'!$B$13="A",CONCATENATE(" (",H11,")"),"")))," ")</f>
        <v> </v>
      </c>
      <c r="J11" s="252" t="e">
        <f t="shared" si="1"/>
        <v>#N/A</v>
      </c>
      <c r="K11" s="252"/>
      <c r="L11" s="253">
        <v>28</v>
      </c>
      <c r="M11" s="252" t="str">
        <f t="shared" si="2"/>
        <v> </v>
      </c>
      <c r="N11" s="252" t="str">
        <f>IF(M11=" ",'Všeob.údaje'!$B$10,'Zorad.úč.'!M11)</f>
        <v>w.o.</v>
      </c>
      <c r="O11" s="252"/>
      <c r="P11" s="252"/>
      <c r="Q11" s="252"/>
      <c r="R11" s="252"/>
      <c r="S11" s="252"/>
      <c r="T11" s="252"/>
      <c r="U11" s="252"/>
      <c r="V11" s="262"/>
      <c r="W11" s="262"/>
      <c r="X11" s="261"/>
      <c r="Y11" s="142"/>
      <c r="Z11" s="44"/>
    </row>
    <row r="12" spans="1:26" ht="14.25">
      <c r="A12" s="252">
        <f t="shared" si="3"/>
        <v>11</v>
      </c>
      <c r="B12" s="252">
        <f>Účastníci!J16</f>
      </c>
      <c r="C12" s="252">
        <f t="shared" si="0"/>
        <v>999999</v>
      </c>
      <c r="D12" s="252">
        <f>TRIM(Účastníci!B16)</f>
      </c>
      <c r="E12" s="252" t="e">
        <f>IF(Účastníci!C16=0," ",TRIM(Účastníci!C16))</f>
        <v>#N/A</v>
      </c>
      <c r="F12" s="252">
        <f>IF(Účastníci!F16=0," ",TRIM(Účastníci!F16))</f>
      </c>
      <c r="G12" s="252" t="e">
        <f>IF(Účastníci!G16=0," ",TRIM(Účastníci!G16))</f>
        <v>#N/A</v>
      </c>
      <c r="H12" s="252" t="e">
        <f>IF(Účastníci!H16=0," ",TRIM(Účastníci!H16))</f>
        <v>#N/A</v>
      </c>
      <c r="I12" s="252" t="str">
        <f>IF(C12&lt;999999,TRIM(CONCATENATE(IF(F12&lt;&gt;" ",CONCATENATE(D12," ",F12),D12),IF('Všeob.údaje'!$B$13="A",CONCATENATE(" (",H12,")"),"")))," ")</f>
        <v> </v>
      </c>
      <c r="J12" s="252" t="e">
        <f t="shared" si="1"/>
        <v>#N/A</v>
      </c>
      <c r="K12" s="252"/>
      <c r="L12" s="253">
        <v>21</v>
      </c>
      <c r="M12" s="252" t="str">
        <f t="shared" si="2"/>
        <v> </v>
      </c>
      <c r="N12" s="252" t="str">
        <f>IF(M12=" ",'Všeob.údaje'!$B$10,'Zorad.úč.'!M12)</f>
        <v>w.o.</v>
      </c>
      <c r="O12" s="252"/>
      <c r="P12" s="252"/>
      <c r="Q12" s="252"/>
      <c r="R12" s="252"/>
      <c r="S12" s="252"/>
      <c r="T12" s="252"/>
      <c r="U12" s="252"/>
      <c r="V12" s="262"/>
      <c r="W12" s="262"/>
      <c r="X12" s="261"/>
      <c r="Y12" s="142"/>
      <c r="Z12" s="44"/>
    </row>
    <row r="13" spans="1:26" ht="14.25">
      <c r="A13" s="252">
        <f t="shared" si="3"/>
        <v>12</v>
      </c>
      <c r="B13" s="252">
        <f>Účastníci!J23</f>
      </c>
      <c r="C13" s="252">
        <f t="shared" si="0"/>
        <v>999999</v>
      </c>
      <c r="D13" s="252">
        <f>TRIM(Účastníci!B23)</f>
      </c>
      <c r="E13" s="252" t="e">
        <f>IF(Účastníci!C23=0," ",TRIM(Účastníci!C23))</f>
        <v>#N/A</v>
      </c>
      <c r="F13" s="252">
        <f>IF(Účastníci!F23=0," ",TRIM(Účastníci!F23))</f>
      </c>
      <c r="G13" s="252" t="e">
        <f>IF(Účastníci!G23=0," ",TRIM(Účastníci!G23))</f>
        <v>#N/A</v>
      </c>
      <c r="H13" s="252" t="e">
        <f>IF(Účastníci!H23=0," ",TRIM(Účastníci!H23))</f>
        <v>#N/A</v>
      </c>
      <c r="I13" s="252" t="str">
        <f>IF(C13&lt;999999,TRIM(CONCATENATE(IF(F13&lt;&gt;" ",CONCATENATE(D13," ",F13),D13),IF('Všeob.údaje'!$B$13="A",CONCATENATE(" (",H13,")"),"")))," ")</f>
        <v> </v>
      </c>
      <c r="J13" s="252" t="e">
        <f t="shared" si="1"/>
        <v>#N/A</v>
      </c>
      <c r="K13" s="252"/>
      <c r="L13" s="253">
        <v>12</v>
      </c>
      <c r="M13" s="252" t="str">
        <f t="shared" si="2"/>
        <v> </v>
      </c>
      <c r="N13" s="252" t="str">
        <f>IF(M13=" ",'Všeob.údaje'!$B$10,'Zorad.úč.'!M13)</f>
        <v>w.o.</v>
      </c>
      <c r="O13" s="252"/>
      <c r="P13" s="252"/>
      <c r="Q13" s="252"/>
      <c r="R13" s="252"/>
      <c r="S13" s="252"/>
      <c r="T13" s="252"/>
      <c r="U13" s="252"/>
      <c r="V13" s="262"/>
      <c r="W13" s="262"/>
      <c r="X13" s="261"/>
      <c r="Y13" s="142"/>
      <c r="Z13" s="44"/>
    </row>
    <row r="14" spans="1:26" ht="14.25">
      <c r="A14" s="252">
        <f t="shared" si="3"/>
        <v>13</v>
      </c>
      <c r="B14" s="252">
        <f>Účastníci!J25</f>
      </c>
      <c r="C14" s="252">
        <f t="shared" si="0"/>
        <v>999999</v>
      </c>
      <c r="D14" s="252">
        <f>TRIM(Účastníci!B25)</f>
      </c>
      <c r="E14" s="252" t="e">
        <f>IF(Účastníci!C25=0," ",TRIM(Účastníci!C25))</f>
        <v>#N/A</v>
      </c>
      <c r="F14" s="252">
        <f>IF(Účastníci!F25=0," ",TRIM(Účastníci!F25))</f>
      </c>
      <c r="G14" s="252" t="e">
        <f>IF(Účastníci!G25=0," ",TRIM(Účastníci!G25))</f>
        <v>#N/A</v>
      </c>
      <c r="H14" s="252" t="e">
        <f>IF(Účastníci!H25=0," ",TRIM(Účastníci!H25))</f>
        <v>#N/A</v>
      </c>
      <c r="I14" s="252" t="str">
        <f>IF(C14&lt;999999,TRIM(CONCATENATE(IF(F14&lt;&gt;" ",CONCATENATE(D14," ",F14),D14),IF('Všeob.údaje'!$B$13="A",CONCATENATE(" (",H14,")"),"")))," ")</f>
        <v> </v>
      </c>
      <c r="J14" s="252" t="e">
        <f t="shared" si="1"/>
        <v>#N/A</v>
      </c>
      <c r="K14" s="252"/>
      <c r="L14" s="253">
        <v>13</v>
      </c>
      <c r="M14" s="252" t="str">
        <f t="shared" si="2"/>
        <v> </v>
      </c>
      <c r="N14" s="252" t="str">
        <f>IF(M14=" ",'Všeob.údaje'!$B$10,'Zorad.úč.'!M14)</f>
        <v>w.o.</v>
      </c>
      <c r="O14" s="252"/>
      <c r="P14" s="252"/>
      <c r="Q14" s="252"/>
      <c r="R14" s="252"/>
      <c r="S14" s="252"/>
      <c r="T14" s="252"/>
      <c r="U14" s="252"/>
      <c r="V14" s="262"/>
      <c r="W14" s="262"/>
      <c r="X14" s="261"/>
      <c r="Y14" s="142"/>
      <c r="Z14" s="44"/>
    </row>
    <row r="15" spans="1:26" ht="14.25">
      <c r="A15" s="252">
        <f t="shared" si="3"/>
        <v>14</v>
      </c>
      <c r="B15" s="252">
        <f>Účastníci!J13</f>
      </c>
      <c r="C15" s="252">
        <f t="shared" si="0"/>
        <v>999999</v>
      </c>
      <c r="D15" s="252">
        <f>TRIM(Účastníci!B13)</f>
      </c>
      <c r="E15" s="252" t="e">
        <f>IF(Účastníci!C13=0," ",TRIM(Účastníci!C13))</f>
        <v>#N/A</v>
      </c>
      <c r="F15" s="252">
        <f>IF(Účastníci!F13=0," ",TRIM(Účastníci!F13))</f>
      </c>
      <c r="G15" s="252" t="e">
        <f>IF(Účastníci!G13=0," ",TRIM(Účastníci!G13))</f>
        <v>#N/A</v>
      </c>
      <c r="H15" s="252" t="e">
        <f>IF(Účastníci!H13=0," ",TRIM(Účastníci!H13))</f>
        <v>#N/A</v>
      </c>
      <c r="I15" s="252" t="str">
        <f>IF(C15&lt;999999,TRIM(CONCATENATE(IF(F15&lt;&gt;" ",CONCATENATE(D15," ",F15),D15),IF('Všeob.údaje'!$B$13="A",CONCATENATE(" (",H15,")"),"")))," ")</f>
        <v> </v>
      </c>
      <c r="J15" s="252" t="e">
        <f t="shared" si="1"/>
        <v>#N/A</v>
      </c>
      <c r="K15" s="252"/>
      <c r="L15" s="253">
        <v>20</v>
      </c>
      <c r="M15" s="252" t="str">
        <f t="shared" si="2"/>
        <v> </v>
      </c>
      <c r="N15" s="252" t="str">
        <f>IF(M15=" ",'Všeob.údaje'!$B$10,'Zorad.úč.'!M15)</f>
        <v>w.o.</v>
      </c>
      <c r="O15" s="252"/>
      <c r="P15" s="252"/>
      <c r="Q15" s="252"/>
      <c r="R15" s="252"/>
      <c r="S15" s="252"/>
      <c r="T15" s="252"/>
      <c r="U15" s="252"/>
      <c r="V15" s="262"/>
      <c r="W15" s="262"/>
      <c r="X15" s="261"/>
      <c r="Y15" s="142"/>
      <c r="Z15" s="44"/>
    </row>
    <row r="16" spans="1:26" ht="14.25">
      <c r="A16" s="252">
        <f t="shared" si="3"/>
        <v>15</v>
      </c>
      <c r="B16" s="252">
        <f>Účastníci!J22</f>
      </c>
      <c r="C16" s="252">
        <f t="shared" si="0"/>
        <v>999999</v>
      </c>
      <c r="D16" s="252">
        <f>TRIM(Účastníci!B22)</f>
      </c>
      <c r="E16" s="252" t="e">
        <f>IF(Účastníci!C22=0," ",TRIM(Účastníci!C22))</f>
        <v>#N/A</v>
      </c>
      <c r="F16" s="252">
        <f>IF(Účastníci!F22=0," ",TRIM(Účastníci!F22))</f>
      </c>
      <c r="G16" s="252" t="e">
        <f>IF(Účastníci!G22=0," ",TRIM(Účastníci!G22))</f>
        <v>#N/A</v>
      </c>
      <c r="H16" s="252" t="e">
        <f>IF(Účastníci!H22=0," ",TRIM(Účastníci!H22))</f>
        <v>#N/A</v>
      </c>
      <c r="I16" s="252" t="str">
        <f>IF(C16&lt;999999,TRIM(CONCATENATE(IF(F16&lt;&gt;" ",CONCATENATE(D16," ",F16),D16),IF('Všeob.údaje'!$B$13="A",CONCATENATE(" (",H16,")"),"")))," ")</f>
        <v> </v>
      </c>
      <c r="J16" s="252" t="e">
        <f t="shared" si="1"/>
        <v>#N/A</v>
      </c>
      <c r="K16" s="252"/>
      <c r="L16" s="253">
        <v>29</v>
      </c>
      <c r="M16" s="252" t="str">
        <f t="shared" si="2"/>
        <v> </v>
      </c>
      <c r="N16" s="252" t="str">
        <f>IF(M16=" ",'Všeob.údaje'!$B$10,'Zorad.úč.'!M16)</f>
        <v>w.o.</v>
      </c>
      <c r="O16" s="252"/>
      <c r="P16" s="252"/>
      <c r="Q16" s="252"/>
      <c r="R16" s="252"/>
      <c r="S16" s="252"/>
      <c r="T16" s="252"/>
      <c r="U16" s="252"/>
      <c r="V16" s="262"/>
      <c r="W16" s="262"/>
      <c r="X16" s="261"/>
      <c r="Y16" s="142"/>
      <c r="Z16" s="44"/>
    </row>
    <row r="17" spans="1:26" ht="14.25">
      <c r="A17" s="252">
        <f t="shared" si="3"/>
        <v>16</v>
      </c>
      <c r="B17" s="252">
        <f>Účastníci!J7</f>
      </c>
      <c r="C17" s="252">
        <f t="shared" si="0"/>
        <v>999999</v>
      </c>
      <c r="D17" s="252">
        <f>TRIM(Účastníci!B7)</f>
      </c>
      <c r="E17" s="252" t="e">
        <f>IF(Účastníci!C7=0," ",TRIM(Účastníci!C7))</f>
        <v>#N/A</v>
      </c>
      <c r="F17" s="252">
        <f>IF(Účastníci!F7=0," ",TRIM(Účastníci!F7))</f>
      </c>
      <c r="G17" s="252" t="e">
        <f>IF(Účastníci!G7=0," ",TRIM(Účastníci!G7))</f>
        <v>#N/A</v>
      </c>
      <c r="H17" s="252" t="e">
        <f>IF(Účastníci!H7=0," ",TRIM(Účastníci!H7))</f>
        <v>#N/A</v>
      </c>
      <c r="I17" s="252" t="str">
        <f>IF(C17&lt;999999,TRIM(CONCATENATE(IF(F17&lt;&gt;" ",CONCATENATE(D17," ",F17),D17),IF('Všeob.údaje'!$B$13="A",CONCATENATE(" (",H17,")"),"")))," ")</f>
        <v> </v>
      </c>
      <c r="J17" s="252" t="e">
        <f t="shared" si="1"/>
        <v>#N/A</v>
      </c>
      <c r="K17" s="252"/>
      <c r="L17" s="253">
        <v>4</v>
      </c>
      <c r="M17" s="252" t="str">
        <f t="shared" si="2"/>
        <v> </v>
      </c>
      <c r="N17" s="252" t="str">
        <f>IF(M17=" ",'Všeob.údaje'!$B$10,'Zorad.úč.'!M17)</f>
        <v>w.o.</v>
      </c>
      <c r="O17" s="252"/>
      <c r="P17" s="252"/>
      <c r="Q17" s="252"/>
      <c r="R17" s="252"/>
      <c r="S17" s="252"/>
      <c r="T17" s="252"/>
      <c r="U17" s="252"/>
      <c r="V17" s="262"/>
      <c r="W17" s="262"/>
      <c r="X17" s="261"/>
      <c r="Y17" s="142"/>
      <c r="Z17" s="44"/>
    </row>
    <row r="18" spans="1:26" ht="14.25">
      <c r="A18" s="252">
        <f t="shared" si="3"/>
        <v>17</v>
      </c>
      <c r="B18" s="252">
        <f>Účastníci!J6</f>
      </c>
      <c r="C18" s="252">
        <f t="shared" si="0"/>
        <v>999999</v>
      </c>
      <c r="D18" s="252">
        <f>TRIM(Účastníci!B6)</f>
      </c>
      <c r="E18" s="252" t="e">
        <f>IF(Účastníci!C6=0," ",TRIM(Účastníci!C6))</f>
        <v>#N/A</v>
      </c>
      <c r="F18" s="252">
        <f>IF(Účastníci!F6=0," ",TRIM(Účastníci!F6))</f>
      </c>
      <c r="G18" s="252" t="e">
        <f>IF(Účastníci!G6=0," ",TRIM(Účastníci!G6))</f>
        <v>#N/A</v>
      </c>
      <c r="H18" s="252" t="e">
        <f>IF(Účastníci!H6=0," ",TRIM(Účastníci!H6))</f>
        <v>#N/A</v>
      </c>
      <c r="I18" s="252" t="str">
        <f>IF(C18&lt;999999,TRIM(CONCATENATE(IF(F18&lt;&gt;" ",CONCATENATE(D18," ",F18),D18),IF('Všeob.údaje'!$B$13="A",CONCATENATE(" (",H18,")"),"")))," ")</f>
        <v> </v>
      </c>
      <c r="J18" s="252" t="e">
        <f t="shared" si="1"/>
        <v>#N/A</v>
      </c>
      <c r="K18" s="252"/>
      <c r="L18" s="253">
        <v>3</v>
      </c>
      <c r="M18" s="252" t="str">
        <f t="shared" si="2"/>
        <v> </v>
      </c>
      <c r="N18" s="252" t="str">
        <f>IF(M18=" ",'Všeob.údaje'!$B$10,'Zorad.úč.'!M18)</f>
        <v>w.o.</v>
      </c>
      <c r="O18" s="252"/>
      <c r="P18" s="252"/>
      <c r="Q18" s="252"/>
      <c r="R18" s="252"/>
      <c r="S18" s="252"/>
      <c r="T18" s="252"/>
      <c r="U18" s="252"/>
      <c r="V18" s="262"/>
      <c r="W18" s="262"/>
      <c r="X18" s="261"/>
      <c r="Y18" s="142"/>
      <c r="Z18" s="44"/>
    </row>
    <row r="19" spans="1:26" ht="14.25">
      <c r="A19" s="252">
        <f t="shared" si="3"/>
        <v>18</v>
      </c>
      <c r="B19" s="252">
        <f>Účastníci!J10</f>
      </c>
      <c r="C19" s="252">
        <f t="shared" si="0"/>
        <v>999999</v>
      </c>
      <c r="D19" s="252">
        <f>TRIM(Účastníci!B10)</f>
      </c>
      <c r="E19" s="252" t="e">
        <f>IF(Účastníci!C10=0," ",TRIM(Účastníci!C10))</f>
        <v>#N/A</v>
      </c>
      <c r="F19" s="252">
        <f>IF(Účastníci!F10=0," ",TRIM(Účastníci!F10))</f>
      </c>
      <c r="G19" s="252" t="e">
        <f>IF(Účastníci!G10=0," ",TRIM(Účastníci!G10))</f>
        <v>#N/A</v>
      </c>
      <c r="H19" s="252" t="e">
        <f>IF(Účastníci!H10=0," ",TRIM(Účastníci!H10))</f>
        <v>#N/A</v>
      </c>
      <c r="I19" s="252" t="str">
        <f>IF(C19&lt;999999,TRIM(CONCATENATE(IF(F19&lt;&gt;" ",CONCATENATE(D19," ",F19),D19),IF('Všeob.údaje'!$B$13="A",CONCATENATE(" (",H19,")"),"")))," ")</f>
        <v> </v>
      </c>
      <c r="J19" s="252" t="e">
        <f t="shared" si="1"/>
        <v>#N/A</v>
      </c>
      <c r="K19" s="252"/>
      <c r="L19" s="253">
        <v>30</v>
      </c>
      <c r="M19" s="252" t="str">
        <f t="shared" si="2"/>
        <v> </v>
      </c>
      <c r="N19" s="252" t="str">
        <f>IF(M19=" ",'Všeob.údaje'!$B$10,'Zorad.úč.'!M19)</f>
        <v>w.o.</v>
      </c>
      <c r="O19" s="252"/>
      <c r="P19" s="252"/>
      <c r="Q19" s="252"/>
      <c r="R19" s="252"/>
      <c r="S19" s="252"/>
      <c r="T19" s="252"/>
      <c r="U19" s="252"/>
      <c r="V19" s="262"/>
      <c r="W19" s="262"/>
      <c r="X19" s="261"/>
      <c r="Y19" s="142"/>
      <c r="Z19" s="44"/>
    </row>
    <row r="20" spans="1:26" ht="14.25">
      <c r="A20" s="252">
        <f t="shared" si="3"/>
        <v>19</v>
      </c>
      <c r="B20" s="252">
        <f>Účastníci!J5</f>
      </c>
      <c r="C20" s="252">
        <f t="shared" si="0"/>
        <v>999999</v>
      </c>
      <c r="D20" s="252">
        <f>TRIM(Účastníci!B5)</f>
      </c>
      <c r="E20" s="252" t="e">
        <f>IF(Účastníci!C5=0," ",TRIM(Účastníci!C5))</f>
        <v>#N/A</v>
      </c>
      <c r="F20" s="252">
        <f>IF(Účastníci!F5=0," ",TRIM(Účastníci!F5))</f>
      </c>
      <c r="G20" s="252" t="e">
        <f>IF(Účastníci!G5=0," ",TRIM(Účastníci!G5))</f>
        <v>#N/A</v>
      </c>
      <c r="H20" s="252" t="e">
        <f>IF(Účastníci!H5=0," ",TRIM(Účastníci!H5))</f>
        <v>#N/A</v>
      </c>
      <c r="I20" s="252" t="str">
        <f>IF(C20&lt;999999,TRIM(CONCATENATE(IF(F20&lt;&gt;" ",CONCATENATE(D20," ",F20),D20),IF('Všeob.údaje'!$B$13="A",CONCATENATE(" (",H20,")"),"")))," ")</f>
        <v> </v>
      </c>
      <c r="J20" s="252" t="e">
        <f t="shared" si="1"/>
        <v>#N/A</v>
      </c>
      <c r="K20" s="252"/>
      <c r="L20" s="253">
        <v>19</v>
      </c>
      <c r="M20" s="252" t="str">
        <f t="shared" si="2"/>
        <v> </v>
      </c>
      <c r="N20" s="252" t="str">
        <f>IF(M20=" ",'Všeob.údaje'!$B$10,'Zorad.úč.'!M20)</f>
        <v>w.o.</v>
      </c>
      <c r="O20" s="252"/>
      <c r="P20" s="252"/>
      <c r="Q20" s="252"/>
      <c r="R20" s="252"/>
      <c r="S20" s="252"/>
      <c r="T20" s="252"/>
      <c r="U20" s="252"/>
      <c r="V20" s="262"/>
      <c r="W20" s="262"/>
      <c r="X20" s="261"/>
      <c r="Y20" s="142"/>
      <c r="Z20" s="44"/>
    </row>
    <row r="21" spans="1:26" ht="14.25">
      <c r="A21" s="252">
        <f t="shared" si="3"/>
        <v>20</v>
      </c>
      <c r="B21" s="252">
        <f>Účastníci!J4</f>
      </c>
      <c r="C21" s="252">
        <f t="shared" si="0"/>
        <v>999999</v>
      </c>
      <c r="D21" s="252">
        <f>TRIM(Účastníci!B4)</f>
      </c>
      <c r="E21" s="252" t="e">
        <f>IF(Účastníci!C4=0," ",TRIM(Účastníci!C4))</f>
        <v>#N/A</v>
      </c>
      <c r="F21" s="252">
        <f>IF(Účastníci!F4=0," ",TRIM(Účastníci!F4))</f>
      </c>
      <c r="G21" s="252" t="e">
        <f>IF(Účastníci!G4=0," ",TRIM(Účastníci!G4))</f>
        <v>#N/A</v>
      </c>
      <c r="H21" s="252" t="e">
        <f>IF(Účastníci!H4=0," ",TRIM(Účastníci!H4))</f>
        <v>#N/A</v>
      </c>
      <c r="I21" s="252" t="str">
        <f>IF(C21&lt;999999,TRIM(CONCATENATE(IF(F21&lt;&gt;" ",CONCATENATE(D21," ",F21),D21),IF('Všeob.údaje'!$B$13="A",CONCATENATE(" (",H21,")"),"")))," ")</f>
        <v> </v>
      </c>
      <c r="J21" s="252" t="e">
        <f t="shared" si="1"/>
        <v>#N/A</v>
      </c>
      <c r="K21" s="252"/>
      <c r="L21" s="253">
        <v>14</v>
      </c>
      <c r="M21" s="252" t="str">
        <f t="shared" si="2"/>
        <v> </v>
      </c>
      <c r="N21" s="252" t="str">
        <f>IF(M21=" ",'Všeob.údaje'!$B$10,'Zorad.úč.'!M21)</f>
        <v>w.o.</v>
      </c>
      <c r="O21" s="252"/>
      <c r="P21" s="252"/>
      <c r="Q21" s="252"/>
      <c r="R21" s="252"/>
      <c r="S21" s="252"/>
      <c r="T21" s="252"/>
      <c r="U21" s="252"/>
      <c r="V21" s="262"/>
      <c r="W21" s="262"/>
      <c r="X21" s="261"/>
      <c r="Y21" s="142"/>
      <c r="Z21" s="44"/>
    </row>
    <row r="22" spans="1:26" ht="14.25">
      <c r="A22" s="252">
        <f t="shared" si="3"/>
        <v>21</v>
      </c>
      <c r="B22" s="252">
        <f>Účastníci!J17</f>
      </c>
      <c r="C22" s="252">
        <f t="shared" si="0"/>
        <v>999999</v>
      </c>
      <c r="D22" s="252">
        <f>TRIM(Účastníci!B17)</f>
      </c>
      <c r="E22" s="252" t="e">
        <f>IF(Účastníci!C17=0," ",TRIM(Účastníci!C17))</f>
        <v>#N/A</v>
      </c>
      <c r="F22" s="252">
        <f>IF(Účastníci!F17=0," ",TRIM(Účastníci!F17))</f>
      </c>
      <c r="G22" s="252" t="e">
        <f>IF(Účastníci!G17=0," ",TRIM(Účastníci!G17))</f>
        <v>#N/A</v>
      </c>
      <c r="H22" s="252" t="e">
        <f>IF(Účastníci!H17=0," ",TRIM(Účastníci!H17))</f>
        <v>#N/A</v>
      </c>
      <c r="I22" s="252" t="str">
        <f>IF(C22&lt;999999,TRIM(CONCATENATE(IF(F22&lt;&gt;" ",CONCATENATE(D22," ",F22),D22),IF('Všeob.údaje'!$B$13="A",CONCATENATE(" (",H22,")"),"")))," ")</f>
        <v> </v>
      </c>
      <c r="J22" s="252" t="e">
        <f t="shared" si="1"/>
        <v>#N/A</v>
      </c>
      <c r="K22" s="252"/>
      <c r="L22" s="253">
        <v>11</v>
      </c>
      <c r="M22" s="252" t="str">
        <f t="shared" si="2"/>
        <v> </v>
      </c>
      <c r="N22" s="252" t="str">
        <f>IF(M22=" ",'Všeob.údaje'!$B$10,'Zorad.úč.'!M22)</f>
        <v>w.o.</v>
      </c>
      <c r="O22" s="252"/>
      <c r="P22" s="252"/>
      <c r="Q22" s="252"/>
      <c r="R22" s="252"/>
      <c r="S22" s="252"/>
      <c r="T22" s="252"/>
      <c r="U22" s="252"/>
      <c r="V22" s="262"/>
      <c r="W22" s="262"/>
      <c r="X22" s="261"/>
      <c r="Y22" s="142"/>
      <c r="Z22" s="44"/>
    </row>
    <row r="23" spans="1:26" ht="14.25">
      <c r="A23" s="252">
        <f t="shared" si="3"/>
        <v>22</v>
      </c>
      <c r="B23" s="252">
        <f>Účastníci!J9</f>
      </c>
      <c r="C23" s="252">
        <f t="shared" si="0"/>
        <v>999999</v>
      </c>
      <c r="D23" s="252">
        <f>TRIM(Účastníci!B9)</f>
      </c>
      <c r="E23" s="252" t="e">
        <f>IF(Účastníci!C9=0," ",TRIM(Účastníci!C9))</f>
        <v>#N/A</v>
      </c>
      <c r="F23" s="252">
        <f>IF(Účastníci!F9=0," ",TRIM(Účastníci!F9))</f>
      </c>
      <c r="G23" s="252" t="e">
        <f>IF(Účastníci!G9=0," ",TRIM(Účastníci!G9))</f>
        <v>#N/A</v>
      </c>
      <c r="H23" s="252" t="e">
        <f>IF(Účastníci!H9=0," ",TRIM(Účastníci!H9))</f>
        <v>#N/A</v>
      </c>
      <c r="I23" s="252" t="str">
        <f>IF(C23&lt;999999,TRIM(CONCATENATE(IF(F23&lt;&gt;" ",CONCATENATE(D23," ",F23),D23),IF('Všeob.údaje'!$B$13="A",CONCATENATE(" (",H23,")"),"")))," ")</f>
        <v> </v>
      </c>
      <c r="J23" s="252" t="e">
        <f t="shared" si="1"/>
        <v>#N/A</v>
      </c>
      <c r="K23" s="252"/>
      <c r="L23" s="253">
        <v>22</v>
      </c>
      <c r="M23" s="252" t="str">
        <f t="shared" si="2"/>
        <v> </v>
      </c>
      <c r="N23" s="252" t="str">
        <f>IF(M23=" ",'Všeob.údaje'!$B$10,'Zorad.úč.'!M23)</f>
        <v>w.o.</v>
      </c>
      <c r="O23" s="252"/>
      <c r="P23" s="252"/>
      <c r="Q23" s="252"/>
      <c r="R23" s="252"/>
      <c r="S23" s="252"/>
      <c r="T23" s="252"/>
      <c r="U23" s="252"/>
      <c r="V23" s="262"/>
      <c r="W23" s="262"/>
      <c r="X23" s="261"/>
      <c r="Y23" s="142"/>
      <c r="Z23" s="44"/>
    </row>
    <row r="24" spans="1:26" ht="14.25">
      <c r="A24" s="252">
        <f t="shared" si="3"/>
        <v>23</v>
      </c>
      <c r="B24" s="252">
        <f>Účastníci!J20</f>
      </c>
      <c r="C24" s="252">
        <f t="shared" si="0"/>
        <v>999999</v>
      </c>
      <c r="D24" s="252">
        <f>TRIM(Účastníci!B20)</f>
      </c>
      <c r="E24" s="252" t="e">
        <f>IF(Účastníci!C20=0," ",TRIM(Účastníci!C20))</f>
        <v>#N/A</v>
      </c>
      <c r="F24" s="252">
        <f>IF(Účastníci!F20=0," ",TRIM(Účastníci!F20))</f>
      </c>
      <c r="G24" s="252" t="e">
        <f>IF(Účastníci!G20=0," ",TRIM(Účastníci!G20))</f>
        <v>#N/A</v>
      </c>
      <c r="H24" s="252" t="e">
        <f>IF(Účastníci!H20=0," ",TRIM(Účastníci!H20))</f>
        <v>#N/A</v>
      </c>
      <c r="I24" s="252" t="str">
        <f>IF(C24&lt;999999,TRIM(CONCATENATE(IF(F24&lt;&gt;" ",CONCATENATE(D24," ",F24),D24),IF('Všeob.údaje'!$B$13="A",CONCATENATE(" (",H24,")"),"")))," ")</f>
        <v> </v>
      </c>
      <c r="J24" s="252" t="e">
        <f t="shared" si="1"/>
        <v>#N/A</v>
      </c>
      <c r="K24" s="252"/>
      <c r="L24" s="253">
        <v>27</v>
      </c>
      <c r="M24" s="252" t="str">
        <f t="shared" si="2"/>
        <v> </v>
      </c>
      <c r="N24" s="252" t="str">
        <f>IF(M24=" ",'Všeob.údaje'!$B$10,'Zorad.úč.'!M24)</f>
        <v>w.o.</v>
      </c>
      <c r="O24" s="252"/>
      <c r="P24" s="252"/>
      <c r="Q24" s="252"/>
      <c r="R24" s="252"/>
      <c r="S24" s="252"/>
      <c r="T24" s="252"/>
      <c r="U24" s="252"/>
      <c r="V24" s="262"/>
      <c r="W24" s="262"/>
      <c r="X24" s="261"/>
      <c r="Y24" s="142"/>
      <c r="Z24" s="44"/>
    </row>
    <row r="25" spans="1:26" ht="14.25">
      <c r="A25" s="252">
        <f t="shared" si="3"/>
        <v>24</v>
      </c>
      <c r="B25" s="252">
        <f>Účastníci!J26</f>
      </c>
      <c r="C25" s="252">
        <f t="shared" si="0"/>
        <v>999999</v>
      </c>
      <c r="D25" s="252">
        <f>TRIM(Účastníci!B26)</f>
      </c>
      <c r="E25" s="252" t="e">
        <f>IF(Účastníci!C26=0," ",TRIM(Účastníci!C26))</f>
        <v>#N/A</v>
      </c>
      <c r="F25" s="252">
        <f>IF(Účastníci!F26=0," ",TRIM(Účastníci!F26))</f>
      </c>
      <c r="G25" s="252" t="e">
        <f>IF(Účastníci!G26=0," ",TRIM(Účastníci!G26))</f>
        <v>#N/A</v>
      </c>
      <c r="H25" s="252" t="e">
        <f>IF(Účastníci!H26=0," ",TRIM(Účastníci!H26))</f>
        <v>#N/A</v>
      </c>
      <c r="I25" s="252" t="str">
        <f>IF(C25&lt;999999,TRIM(CONCATENATE(IF(F25&lt;&gt;" ",CONCATENATE(D25," ",F25),D25),IF('Všeob.údaje'!$B$13="A",CONCATENATE(" (",H25,")"),"")))," ")</f>
        <v> </v>
      </c>
      <c r="J25" s="252" t="e">
        <f t="shared" si="1"/>
        <v>#N/A</v>
      </c>
      <c r="K25" s="252"/>
      <c r="L25" s="253">
        <v>6</v>
      </c>
      <c r="M25" s="252" t="str">
        <f t="shared" si="2"/>
        <v> </v>
      </c>
      <c r="N25" s="252" t="str">
        <f>IF(M25=" ",'Všeob.údaje'!$B$10,'Zorad.úč.'!M25)</f>
        <v>w.o.</v>
      </c>
      <c r="O25" s="252"/>
      <c r="P25" s="252"/>
      <c r="Q25" s="252"/>
      <c r="R25" s="252"/>
      <c r="S25" s="252"/>
      <c r="T25" s="252"/>
      <c r="U25" s="252"/>
      <c r="V25" s="262"/>
      <c r="W25" s="262"/>
      <c r="X25" s="261"/>
      <c r="Y25" s="142"/>
      <c r="Z25" s="44"/>
    </row>
    <row r="26" spans="1:26" ht="14.25">
      <c r="A26" s="252">
        <f t="shared" si="3"/>
        <v>25</v>
      </c>
      <c r="B26" s="252">
        <f>Účastníci!J27</f>
      </c>
      <c r="C26" s="252">
        <f t="shared" si="0"/>
        <v>999999</v>
      </c>
      <c r="D26" s="252">
        <f>TRIM(Účastníci!B27)</f>
      </c>
      <c r="E26" s="252" t="e">
        <f>IF(Účastníci!C27=0," ",TRIM(Účastníci!C27))</f>
        <v>#N/A</v>
      </c>
      <c r="F26" s="252">
        <f>IF(Účastníci!F27=0," ",TRIM(Účastníci!F27))</f>
      </c>
      <c r="G26" s="252" t="e">
        <f>IF(Účastníci!G27=0," ",TRIM(Účastníci!G27))</f>
        <v>#N/A</v>
      </c>
      <c r="H26" s="252" t="e">
        <f>IF(Účastníci!H27=0," ",TRIM(Účastníci!H27))</f>
        <v>#N/A</v>
      </c>
      <c r="I26" s="252" t="str">
        <f>IF(C26&lt;999999,TRIM(CONCATENATE(IF(F26&lt;&gt;" ",CONCATENATE(D26," ",F26),D26),IF('Všeob.údaje'!$B$13="A",CONCATENATE(" (",H26,")"),"")))," ")</f>
        <v> </v>
      </c>
      <c r="J26" s="252" t="e">
        <f t="shared" si="1"/>
        <v>#N/A</v>
      </c>
      <c r="K26" s="252"/>
      <c r="L26" s="253">
        <v>7</v>
      </c>
      <c r="M26" s="252" t="str">
        <f t="shared" si="2"/>
        <v> </v>
      </c>
      <c r="N26" s="252" t="str">
        <f>IF(M26=" ",'Všeob.údaje'!$B$10,'Zorad.úč.'!M26)</f>
        <v>w.o.</v>
      </c>
      <c r="O26" s="252"/>
      <c r="P26" s="252"/>
      <c r="Q26" s="252"/>
      <c r="R26" s="252"/>
      <c r="S26" s="252"/>
      <c r="T26" s="252"/>
      <c r="U26" s="252"/>
      <c r="V26" s="262"/>
      <c r="W26" s="262"/>
      <c r="X26" s="261"/>
      <c r="Y26" s="142"/>
      <c r="Z26" s="44"/>
    </row>
    <row r="27" spans="1:26" ht="14.25">
      <c r="A27" s="252">
        <f t="shared" si="3"/>
        <v>26</v>
      </c>
      <c r="B27" s="252">
        <f>Účastníci!J28</f>
      </c>
      <c r="C27" s="252">
        <f t="shared" si="0"/>
        <v>999999</v>
      </c>
      <c r="D27" s="252">
        <f>TRIM(Účastníci!B28)</f>
      </c>
      <c r="E27" s="252" t="e">
        <f>IF(Účastníci!C28=0," ",TRIM(Účastníci!C28))</f>
        <v>#N/A</v>
      </c>
      <c r="F27" s="252">
        <f>IF(Účastníci!F28=0," ",TRIM(Účastníci!F28))</f>
      </c>
      <c r="G27" s="252" t="e">
        <f>IF(Účastníci!G28=0," ",TRIM(Účastníci!G28))</f>
        <v>#N/A</v>
      </c>
      <c r="H27" s="252" t="e">
        <f>IF(Účastníci!H28=0," ",TRIM(Účastníci!H28))</f>
        <v>#N/A</v>
      </c>
      <c r="I27" s="252" t="str">
        <f>IF(C27&lt;999999,TRIM(CONCATENATE(IF(F27&lt;&gt;" ",CONCATENATE(D27," ",F27),D27),IF('Všeob.údaje'!$B$13="A",CONCATENATE(" (",H27,")"),"")))," ")</f>
        <v> </v>
      </c>
      <c r="J27" s="252" t="e">
        <f t="shared" si="1"/>
        <v>#N/A</v>
      </c>
      <c r="K27" s="252"/>
      <c r="L27" s="253">
        <v>26</v>
      </c>
      <c r="M27" s="252" t="str">
        <f t="shared" si="2"/>
        <v> </v>
      </c>
      <c r="N27" s="252" t="str">
        <f>IF(M27=" ",'Všeob.údaje'!$B$10,'Zorad.úč.'!M27)</f>
        <v>w.o.</v>
      </c>
      <c r="O27" s="252"/>
      <c r="P27" s="252"/>
      <c r="Q27" s="252"/>
      <c r="R27" s="252"/>
      <c r="S27" s="252"/>
      <c r="T27" s="252"/>
      <c r="U27" s="252"/>
      <c r="V27" s="262"/>
      <c r="W27" s="262"/>
      <c r="X27" s="261"/>
      <c r="Y27" s="142"/>
      <c r="Z27" s="44"/>
    </row>
    <row r="28" spans="1:26" ht="14.25">
      <c r="A28" s="252">
        <f t="shared" si="3"/>
        <v>27</v>
      </c>
      <c r="B28" s="252">
        <f>Účastníci!J29</f>
      </c>
      <c r="C28" s="252">
        <f t="shared" si="0"/>
        <v>999999</v>
      </c>
      <c r="D28" s="252">
        <f>TRIM(Účastníci!B29)</f>
      </c>
      <c r="E28" s="252" t="e">
        <f>IF(Účastníci!C29=0," ",TRIM(Účastníci!C29))</f>
        <v>#N/A</v>
      </c>
      <c r="F28" s="252">
        <f>IF(Účastníci!F29=0," ",TRIM(Účastníci!F29))</f>
      </c>
      <c r="G28" s="252" t="e">
        <f>IF(Účastníci!G29=0," ",TRIM(Účastníci!G29))</f>
        <v>#N/A</v>
      </c>
      <c r="H28" s="252" t="e">
        <f>IF(Účastníci!H29=0," ",TRIM(Účastníci!H29))</f>
        <v>#N/A</v>
      </c>
      <c r="I28" s="252" t="str">
        <f>IF(C28&lt;999999,TRIM(CONCATENATE(IF(F28&lt;&gt;" ",CONCATENATE(D28," ",F28),D28),IF('Všeob.údaje'!$B$13="A",CONCATENATE(" (",H28,")"),"")))," ")</f>
        <v> </v>
      </c>
      <c r="J28" s="252" t="e">
        <f t="shared" si="1"/>
        <v>#N/A</v>
      </c>
      <c r="K28" s="252"/>
      <c r="L28" s="253">
        <v>23</v>
      </c>
      <c r="M28" s="252" t="str">
        <f t="shared" si="2"/>
        <v> </v>
      </c>
      <c r="N28" s="252" t="str">
        <f>IF(M28=" ",'Všeob.údaje'!$B$10,'Zorad.úč.'!M28)</f>
        <v>w.o.</v>
      </c>
      <c r="O28" s="252"/>
      <c r="P28" s="252"/>
      <c r="Q28" s="252"/>
      <c r="R28" s="252"/>
      <c r="S28" s="252"/>
      <c r="T28" s="252"/>
      <c r="U28" s="252"/>
      <c r="V28" s="262"/>
      <c r="W28" s="262"/>
      <c r="X28" s="261"/>
      <c r="Y28" s="142"/>
      <c r="Z28" s="44"/>
    </row>
    <row r="29" spans="1:26" ht="14.25">
      <c r="A29" s="252">
        <f t="shared" si="3"/>
        <v>28</v>
      </c>
      <c r="B29" s="252">
        <f>Účastníci!J30</f>
      </c>
      <c r="C29" s="252">
        <f t="shared" si="0"/>
        <v>999999</v>
      </c>
      <c r="D29" s="252">
        <f>TRIM(Účastníci!B30)</f>
      </c>
      <c r="E29" s="252" t="e">
        <f>IF(Účastníci!C30=0," ",TRIM(Účastníci!C30))</f>
        <v>#N/A</v>
      </c>
      <c r="F29" s="252">
        <f>IF(Účastníci!F30=0," ",TRIM(Účastníci!F30))</f>
      </c>
      <c r="G29" s="252" t="e">
        <f>IF(Účastníci!G30=0," ",TRIM(Účastníci!G30))</f>
        <v>#N/A</v>
      </c>
      <c r="H29" s="252" t="e">
        <f>IF(Účastníci!H30=0," ",TRIM(Účastníci!H30))</f>
        <v>#N/A</v>
      </c>
      <c r="I29" s="252" t="str">
        <f>IF(C29&lt;999999,TRIM(CONCATENATE(IF(F29&lt;&gt;" ",CONCATENATE(D29," ",F29),D29),IF('Všeob.údaje'!$B$13="A",CONCATENATE(" (",H29,")"),"")))," ")</f>
        <v> </v>
      </c>
      <c r="J29" s="252" t="e">
        <f t="shared" si="1"/>
        <v>#N/A</v>
      </c>
      <c r="K29" s="252"/>
      <c r="L29" s="253">
        <v>10</v>
      </c>
      <c r="M29" s="252" t="str">
        <f t="shared" si="2"/>
        <v> </v>
      </c>
      <c r="N29" s="252" t="str">
        <f>IF(M29=" ",'Všeob.údaje'!$B$10,'Zorad.úč.'!M29)</f>
        <v>w.o.</v>
      </c>
      <c r="O29" s="252"/>
      <c r="P29" s="252"/>
      <c r="Q29" s="252"/>
      <c r="R29" s="252"/>
      <c r="S29" s="252"/>
      <c r="T29" s="252"/>
      <c r="U29" s="252"/>
      <c r="V29" s="262"/>
      <c r="W29" s="262"/>
      <c r="X29" s="261"/>
      <c r="Y29" s="142"/>
      <c r="Z29" s="44"/>
    </row>
    <row r="30" spans="1:26" ht="14.25">
      <c r="A30" s="252">
        <f t="shared" si="3"/>
        <v>29</v>
      </c>
      <c r="B30" s="252">
        <f>Účastníci!J31</f>
      </c>
      <c r="C30" s="252">
        <f t="shared" si="0"/>
        <v>999999</v>
      </c>
      <c r="D30" s="252">
        <f>TRIM(Účastníci!B31)</f>
      </c>
      <c r="E30" s="252" t="e">
        <f>IF(Účastníci!C31=0," ",TRIM(Účastníci!C31))</f>
        <v>#N/A</v>
      </c>
      <c r="F30" s="252">
        <f>IF(Účastníci!F31=0," ",TRIM(Účastníci!F31))</f>
      </c>
      <c r="G30" s="252" t="e">
        <f>IF(Účastníci!G31=0," ",TRIM(Účastníci!G31))</f>
        <v>#N/A</v>
      </c>
      <c r="H30" s="252" t="e">
        <f>IF(Účastníci!H31=0," ",TRIM(Účastníci!H31))</f>
        <v>#N/A</v>
      </c>
      <c r="I30" s="252" t="str">
        <f>IF(C30&lt;999999,TRIM(CONCATENATE(IF(F30&lt;&gt;" ",CONCATENATE(D30," ",F30),D30),IF('Všeob.údaje'!$B$13="A",CONCATENATE(" (",H30,")"),"")))," ")</f>
        <v> </v>
      </c>
      <c r="J30" s="252" t="e">
        <f t="shared" si="1"/>
        <v>#N/A</v>
      </c>
      <c r="K30" s="252"/>
      <c r="L30" s="253">
        <v>15</v>
      </c>
      <c r="M30" s="252" t="str">
        <f t="shared" si="2"/>
        <v> </v>
      </c>
      <c r="N30" s="252" t="str">
        <f>IF(M30=" ",'Všeob.údaje'!$B$10,'Zorad.úč.'!M30)</f>
        <v>w.o.</v>
      </c>
      <c r="O30" s="252"/>
      <c r="P30" s="252"/>
      <c r="Q30" s="252"/>
      <c r="R30" s="252"/>
      <c r="S30" s="252"/>
      <c r="T30" s="252"/>
      <c r="U30" s="252"/>
      <c r="V30" s="262"/>
      <c r="W30" s="262"/>
      <c r="X30" s="261"/>
      <c r="Y30" s="142"/>
      <c r="Z30" s="44"/>
    </row>
    <row r="31" spans="1:26" ht="14.25">
      <c r="A31" s="252">
        <f t="shared" si="3"/>
        <v>30</v>
      </c>
      <c r="B31" s="252">
        <f>Účastníci!J32</f>
      </c>
      <c r="C31" s="252">
        <f t="shared" si="0"/>
        <v>999999</v>
      </c>
      <c r="D31" s="252">
        <f>TRIM(Účastníci!B32)</f>
      </c>
      <c r="E31" s="252" t="e">
        <f>IF(Účastníci!C32=0," ",TRIM(Účastníci!C32))</f>
        <v>#N/A</v>
      </c>
      <c r="F31" s="252">
        <f>IF(Účastníci!F32=0," ",TRIM(Účastníci!F32))</f>
      </c>
      <c r="G31" s="252" t="e">
        <f>IF(Účastníci!G32=0," ",TRIM(Účastníci!G32))</f>
        <v>#N/A</v>
      </c>
      <c r="H31" s="252" t="e">
        <f>IF(Účastníci!H32=0," ",TRIM(Účastníci!H32))</f>
        <v>#N/A</v>
      </c>
      <c r="I31" s="252" t="str">
        <f>IF(C31&lt;999999,TRIM(CONCATENATE(IF(F31&lt;&gt;" ",CONCATENATE(D31," ",F31),D31),IF('Všeob.údaje'!$B$13="A",CONCATENATE(" (",H31,")"),"")))," ")</f>
        <v> </v>
      </c>
      <c r="J31" s="252" t="e">
        <f t="shared" si="1"/>
        <v>#N/A</v>
      </c>
      <c r="K31" s="252"/>
      <c r="L31" s="253">
        <v>18</v>
      </c>
      <c r="M31" s="252" t="str">
        <f t="shared" si="2"/>
        <v> </v>
      </c>
      <c r="N31" s="252" t="str">
        <f>IF(M31=" ",'Všeob.údaje'!$B$10,'Zorad.úč.'!M31)</f>
        <v>w.o.</v>
      </c>
      <c r="O31" s="252"/>
      <c r="P31" s="252"/>
      <c r="Q31" s="252"/>
      <c r="R31" s="252"/>
      <c r="S31" s="252"/>
      <c r="T31" s="252"/>
      <c r="U31" s="252"/>
      <c r="V31" s="262"/>
      <c r="W31" s="262"/>
      <c r="X31" s="261"/>
      <c r="Y31" s="142"/>
      <c r="Z31" s="44"/>
    </row>
    <row r="32" spans="1:26" ht="14.25">
      <c r="A32" s="252">
        <f t="shared" si="3"/>
        <v>31</v>
      </c>
      <c r="B32" s="252">
        <f>Účastníci!J33</f>
      </c>
      <c r="C32" s="252">
        <f t="shared" si="0"/>
        <v>999999</v>
      </c>
      <c r="D32" s="252">
        <f>TRIM(Účastníci!B33)</f>
      </c>
      <c r="E32" s="252" t="e">
        <f>IF(Účastníci!C33=0," ",TRIM(Účastníci!C33))</f>
        <v>#N/A</v>
      </c>
      <c r="F32" s="252">
        <f>IF(Účastníci!F33=0," ",TRIM(Účastníci!F33))</f>
      </c>
      <c r="G32" s="252" t="e">
        <f>IF(Účastníci!G33=0," ",TRIM(Účastníci!G33))</f>
        <v>#N/A</v>
      </c>
      <c r="H32" s="252" t="e">
        <f>IF(Účastníci!H33=0," ",TRIM(Účastníci!H33))</f>
        <v>#N/A</v>
      </c>
      <c r="I32" s="252" t="str">
        <f>IF(C32&lt;999999,TRIM(CONCATENATE(IF(F32&lt;&gt;" ",CONCATENATE(D32," ",F32),D32),IF('Všeob.údaje'!$B$13="A",CONCATENATE(" (",H32,")"),"")))," ")</f>
        <v> </v>
      </c>
      <c r="J32" s="252" t="e">
        <f t="shared" si="1"/>
        <v>#N/A</v>
      </c>
      <c r="K32" s="252"/>
      <c r="L32" s="253">
        <v>31</v>
      </c>
      <c r="M32" s="252" t="str">
        <f t="shared" si="2"/>
        <v> </v>
      </c>
      <c r="N32" s="252" t="str">
        <f>IF(M32=" ",'Všeob.údaje'!$B$10,'Zorad.úč.'!M32)</f>
        <v>w.o.</v>
      </c>
      <c r="O32" s="252"/>
      <c r="P32" s="252"/>
      <c r="Q32" s="252"/>
      <c r="R32" s="252"/>
      <c r="S32" s="252"/>
      <c r="T32" s="252"/>
      <c r="U32" s="252"/>
      <c r="V32" s="262"/>
      <c r="W32" s="262"/>
      <c r="X32" s="261"/>
      <c r="Y32" s="142"/>
      <c r="Z32" s="44"/>
    </row>
    <row r="33" spans="1:26" ht="15" thickBot="1">
      <c r="A33" s="252">
        <f t="shared" si="3"/>
        <v>32</v>
      </c>
      <c r="B33" s="252">
        <f>Účastníci!J34</f>
      </c>
      <c r="C33" s="252">
        <f t="shared" si="0"/>
        <v>999999</v>
      </c>
      <c r="D33" s="252">
        <f>TRIM(Účastníci!B34)</f>
      </c>
      <c r="E33" s="252" t="e">
        <f>IF(Účastníci!C34=0," ",TRIM(Účastníci!C34))</f>
        <v>#N/A</v>
      </c>
      <c r="F33" s="252">
        <f>IF(Účastníci!F34=0," ",TRIM(Účastníci!F34))</f>
      </c>
      <c r="G33" s="252" t="e">
        <f>IF(Účastníci!G34=0," ",TRIM(Účastníci!G34))</f>
        <v>#N/A</v>
      </c>
      <c r="H33" s="252" t="e">
        <f>IF(Účastníci!H34=0," ",TRIM(Účastníci!H34))</f>
        <v>#N/A</v>
      </c>
      <c r="I33" s="252" t="str">
        <f>IF(C33&lt;999999,TRIM(CONCATENATE(IF(F33&lt;&gt;" ",CONCATENATE(D33," ",F33),D33),IF('Všeob.údaje'!$B$13="A",CONCATENATE(" (",H33,")"),"")))," ")</f>
        <v> </v>
      </c>
      <c r="J33" s="252" t="e">
        <f t="shared" si="1"/>
        <v>#N/A</v>
      </c>
      <c r="K33" s="252"/>
      <c r="L33" s="254">
        <v>2</v>
      </c>
      <c r="M33" s="252" t="str">
        <f t="shared" si="2"/>
        <v> </v>
      </c>
      <c r="N33" s="252" t="str">
        <f>IF(M33=" ",'Všeob.údaje'!$B$10,'Zorad.úč.'!M33)</f>
        <v>w.o.</v>
      </c>
      <c r="O33" s="252"/>
      <c r="P33" s="252"/>
      <c r="Q33" s="252"/>
      <c r="R33" s="252"/>
      <c r="S33" s="252"/>
      <c r="T33" s="252"/>
      <c r="U33" s="252"/>
      <c r="V33" s="262"/>
      <c r="W33" s="262"/>
      <c r="X33" s="261"/>
      <c r="Y33" s="142"/>
      <c r="Z33" s="44"/>
    </row>
    <row r="34" spans="1:26" ht="14.2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63"/>
      <c r="Y34" s="142"/>
      <c r="Z34" s="44"/>
    </row>
    <row r="35" spans="1:26" ht="15" thickBot="1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64"/>
      <c r="Y35" s="142"/>
      <c r="Z35" s="44"/>
    </row>
    <row r="36" spans="25:26" ht="12.75">
      <c r="Y36" s="44"/>
      <c r="Z36" s="44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Havier</dc:creator>
  <cp:keywords/>
  <dc:description/>
  <cp:lastModifiedBy>Braňo MAŽÁRI</cp:lastModifiedBy>
  <cp:lastPrinted>2002-09-26T06:47:48Z</cp:lastPrinted>
  <dcterms:created xsi:type="dcterms:W3CDTF">2002-05-20T09:43:01Z</dcterms:created>
  <dcterms:modified xsi:type="dcterms:W3CDTF">2010-11-22T13:22:15Z</dcterms:modified>
  <cp:category/>
  <cp:version/>
  <cp:contentType/>
  <cp:contentStatus/>
</cp:coreProperties>
</file>