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40" windowWidth="12120" windowHeight="9120" tabRatio="492" activeTab="1"/>
  </bookViews>
  <sheets>
    <sheet name="Všeob.údaje" sheetId="1" r:id="rId1"/>
    <sheet name="Účastníci" sheetId="2" r:id="rId2"/>
    <sheet name="Tab.zápasov" sheetId="3" r:id="rId3"/>
    <sheet name="Pavúk" sheetId="4" r:id="rId4"/>
    <sheet name="Pom.tab.úč." sheetId="5" r:id="rId5"/>
    <sheet name="Zorad.úč." sheetId="6" r:id="rId6"/>
  </sheets>
  <externalReferences>
    <externalReference r:id="rId9"/>
  </externalReferences>
  <definedNames>
    <definedName name="tab_uc_abc">'Pom.tab.úč.'!$K$3:$R$19</definedName>
    <definedName name="tab_uc_pornas">'Zorad.úč.'!$A$2:$I$37</definedName>
    <definedName name="tab_zap_tr">'Pom.tab.úč.'!$B$71:$L$190</definedName>
    <definedName name="TZ_2">'[1]TZ2'!$A$2:$F$61</definedName>
  </definedNames>
  <calcPr fullCalcOnLoad="1"/>
</workbook>
</file>

<file path=xl/comments2.xml><?xml version="1.0" encoding="utf-8"?>
<comments xmlns="http://schemas.openxmlformats.org/spreadsheetml/2006/main">
  <authors>
    <author>Kristian Walach</author>
    <author>Braňo MAŽÁRI</author>
  </authors>
  <commentList>
    <comment ref="F2" authorId="0">
      <text>
        <r>
          <rPr>
            <sz val="10"/>
            <rFont val="Times New Roman CE"/>
            <family val="1"/>
          </rPr>
          <t>Starší / mladší alebo iný text pre rozlíšenie osôb rovnakého mena. Doplňuje sa za priezvisko aj tam, kde sa neuvádza meno, tzn. pre pavúk zadať u viac osôb rovnakého priezviska iniciálu krstného mena. Jednoznačnosť mena skontroluj v pravom stĺpci -Meno do pavúka!</t>
        </r>
      </text>
    </comment>
    <comment ref="I2" authorId="0">
      <text>
        <r>
          <rPr>
            <sz val="10"/>
            <rFont val="Times New Roman CE"/>
            <family val="1"/>
          </rPr>
          <t>Sem zadať priradenie do výkonnostnej skupiny. Najlepšia skupina má číslo 1, ďalšia slabšia 2 atď. Hodnota 0 je pre nejslabšiu. Hráči sa nasadzujú v poradí výkonnostných skupín (1,2,3,... 0), v rámci každej skupiny v poradí žrebovacieho čísla.</t>
        </r>
      </text>
    </comment>
    <comment ref="J2" authorId="0">
      <text>
        <r>
          <rPr>
            <sz val="10"/>
            <rFont val="Times New Roman CE"/>
            <family val="1"/>
          </rPr>
          <t>Tento údaj se používa pre triedenie účastníkov do pavúka - počíta sa automaticky, je tu uvedený pre informáciu.</t>
        </r>
        <r>
          <rPr>
            <b/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sz val="10"/>
            <rFont val="Times New Roman CE"/>
            <family val="1"/>
          </rPr>
          <t>Toto je abecedný zoznam hráčov nasadených do pavúka. Žiadne z uvedených skrátených mien sa nesmie opakovať (dvakrát rovnaké meno pod sebou)!!! Ak to nastane  je nutné hráčov rozlíšiť údajom v stĺpci St/Ml, inak nebudú správne vyhodnotené výsledky!!!</t>
        </r>
      </text>
    </comment>
    <comment ref="E2" authorId="0">
      <text>
        <r>
          <rPr>
            <sz val="10"/>
            <rFont val="Times New Roman CE"/>
            <family val="1"/>
          </rPr>
          <t>Sem ku každému hráčovi zadať žrebovacie číslo. Určuje nasadenie do pavúka. Nemusia ísť po sebe - ľubovoľné kladné čísla v ľubovoľnom rozsahu. Pri vlastnom nasadení sa zohľadňuje výkonnostná skupina - viď vedľa. Nula znamená, že hráč nehrá.</t>
        </r>
      </text>
    </comment>
    <comment ref="D2" authorId="1">
      <text>
        <r>
          <rPr>
            <b/>
            <sz val="8"/>
            <rFont val="Tahoma"/>
            <family val="0"/>
          </rPr>
          <t>Braňo MAŽÁRI: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Kristian Walach</author>
  </authors>
  <commentList>
    <comment ref="I2" authorId="0">
      <text>
        <r>
          <rPr>
            <sz val="10"/>
            <rFont val="Times New Roman CE"/>
            <family val="1"/>
          </rPr>
          <t>Sem môžeš zapísať priebeh zápasu: Zisk bodu víťazovi označ hviezdičkou, zisk bodu porazenému označ mínusom. Zápis je nezávislý na pozícii hráčov v zápise (hráč1, hráč2). Napr. ak otočí niekto zápas z 0:4 na 5:4, vyzerá zápis takto:
 ----*****</t>
        </r>
      </text>
    </comment>
    <comment ref="G2" authorId="0">
      <text>
        <r>
          <rPr>
            <sz val="10"/>
            <rFont val="Times New Roman CE"/>
            <family val="1"/>
          </rPr>
          <t>Skreč zapisovať ako -1 !!!!</t>
        </r>
      </text>
    </comment>
    <comment ref="H2" authorId="0">
      <text>
        <r>
          <rPr>
            <sz val="10"/>
            <rFont val="Times New Roman CE"/>
            <family val="1"/>
          </rPr>
          <t>Skreč zapisovať ako -1 !!!!</t>
        </r>
      </text>
    </comment>
    <comment ref="C2" authorId="0">
      <text>
        <r>
          <rPr>
            <sz val="10"/>
            <rFont val="Times New Roman CE"/>
            <family val="1"/>
          </rPr>
          <t xml:space="preserve">Sem si poznamenaj, že sa zápas hrá, príp. priamo číslo stola - nijako sa to nevyhodnocuje.
</t>
        </r>
      </text>
    </comment>
    <comment ref="B2" authorId="0">
      <text>
        <r>
          <rPr>
            <sz val="10"/>
            <rFont val="Times New Roman CE"/>
            <family val="1"/>
          </rPr>
          <t xml:space="preserve">Tlačenie záznamu zápasu:
Nastav sa v tomto stĺpci na zvolený zápas a stlač Ctrl-Shift-Q. Automaticky sa vytlačí daný zápas na A5. Predtým prípadne zadaj číslo stola. 
</t>
        </r>
      </text>
    </comment>
  </commentList>
</comments>
</file>

<file path=xl/comments5.xml><?xml version="1.0" encoding="utf-8"?>
<comments xmlns="http://schemas.openxmlformats.org/spreadsheetml/2006/main">
  <authors>
    <author>Kristian Walach</author>
  </authors>
  <commentList>
    <comment ref="N2" authorId="0">
      <text>
        <r>
          <rPr>
            <sz val="10"/>
            <rFont val="Times New Roman CE"/>
            <family val="1"/>
          </rPr>
          <t>Starší / mladší alebo iný text pre rozlíšenie osôb rovnakého mena. Doplňuje sa za priezvisko aj tam, kde sa neuvádza meno, tzn. pre pavúk zadať u viac osôb rovnakého priezviska iniciálu krstného mena. Jednoznačnosť mena skontroluj v pravom stĺpci -Meno do pavúka!</t>
        </r>
      </text>
    </comment>
  </commentList>
</comments>
</file>

<file path=xl/comments6.xml><?xml version="1.0" encoding="utf-8"?>
<comments xmlns="http://schemas.openxmlformats.org/spreadsheetml/2006/main">
  <authors>
    <author>Kristian Walach</author>
  </authors>
  <commentList>
    <comment ref="F1" authorId="0">
      <text>
        <r>
          <rPr>
            <sz val="10"/>
            <rFont val="Times New Roman CE"/>
            <family val="1"/>
          </rPr>
          <t>Starší / mladší alebo iný text pre rozlíšenie osôb rovnakého mena. Doplňuje sa za priezvisko aj tam, kde sa neuvádza meno, tzn. pre pavúk zadať u viac osôb rovnakého priezviska iniciálu krstného mena. Jednoznačnosť mena skontroluj v pravom stĺpci -Meno do pavúka!</t>
        </r>
      </text>
    </comment>
  </commentList>
</comments>
</file>

<file path=xl/sharedStrings.xml><?xml version="1.0" encoding="utf-8"?>
<sst xmlns="http://schemas.openxmlformats.org/spreadsheetml/2006/main" count="170" uniqueCount="90">
  <si>
    <t>Klub</t>
  </si>
  <si>
    <t>Výkon.sk.</t>
  </si>
  <si>
    <t xml:space="preserve"> </t>
  </si>
  <si>
    <t>w.o.</t>
  </si>
  <si>
    <t>scr.</t>
  </si>
  <si>
    <t>Kolo</t>
  </si>
  <si>
    <t>Hráč 1</t>
  </si>
  <si>
    <t>Hráč 2</t>
  </si>
  <si>
    <t>Body 1</t>
  </si>
  <si>
    <t>Body 2</t>
  </si>
  <si>
    <t>A0</t>
  </si>
  <si>
    <t>A1</t>
  </si>
  <si>
    <t>B1a</t>
  </si>
  <si>
    <t>B1b</t>
  </si>
  <si>
    <t>A2</t>
  </si>
  <si>
    <t>B2a</t>
  </si>
  <si>
    <t>B2b</t>
  </si>
  <si>
    <t>SF</t>
  </si>
  <si>
    <t>FIN</t>
  </si>
  <si>
    <t>Postup</t>
  </si>
  <si>
    <t>1.</t>
  </si>
  <si>
    <t>2.</t>
  </si>
  <si>
    <t>A</t>
  </si>
  <si>
    <t>Stav</t>
  </si>
  <si>
    <t>B</t>
  </si>
  <si>
    <t>C</t>
  </si>
  <si>
    <t>D</t>
  </si>
  <si>
    <t>E</t>
  </si>
  <si>
    <t>F</t>
  </si>
  <si>
    <t xml:space="preserve"> =&gt; F</t>
  </si>
  <si>
    <t xml:space="preserve"> =&gt; E</t>
  </si>
  <si>
    <t xml:space="preserve"> =&gt; D</t>
  </si>
  <si>
    <t xml:space="preserve"> =&gt; C</t>
  </si>
  <si>
    <t xml:space="preserve"> =&gt; B</t>
  </si>
  <si>
    <t xml:space="preserve"> =&gt; A</t>
  </si>
  <si>
    <t>Body</t>
  </si>
  <si>
    <t>Priezvisko</t>
  </si>
  <si>
    <t>Meno</t>
  </si>
  <si>
    <t>st/ml</t>
  </si>
  <si>
    <t>Štát</t>
  </si>
  <si>
    <t>Zaradenie</t>
  </si>
  <si>
    <t>Meno do pavúka</t>
  </si>
  <si>
    <t>Žreb:</t>
  </si>
  <si>
    <t>Poradie</t>
  </si>
  <si>
    <t>Stôl</t>
  </si>
  <si>
    <t>Tabuľka pre zadanie výsledkov zápasov</t>
  </si>
  <si>
    <t>Víťaz</t>
  </si>
  <si>
    <t>Porazený</t>
  </si>
  <si>
    <t>Meno pav.</t>
  </si>
  <si>
    <t>Meno tab.</t>
  </si>
  <si>
    <t>Por.č.</t>
  </si>
  <si>
    <t>Nasadenie</t>
  </si>
  <si>
    <t>Upr.zarad.</t>
  </si>
  <si>
    <t>M-SR</t>
  </si>
  <si>
    <t>SP</t>
  </si>
  <si>
    <t>Priebeh</t>
  </si>
  <si>
    <t>© Roman Havier, Roman Čertík</t>
  </si>
  <si>
    <t>Štartovné</t>
  </si>
  <si>
    <t>N</t>
  </si>
  <si>
    <t>Štartovné spolu :</t>
  </si>
  <si>
    <t>Text pre skreč (do výsledkov písať -1)</t>
  </si>
  <si>
    <t>Žreb</t>
  </si>
  <si>
    <t>st./ml.</t>
  </si>
  <si>
    <t>Slovenský Pohár</t>
  </si>
  <si>
    <t>16, dvojité K.O. - skrátené od 4</t>
  </si>
  <si>
    <t>Rozdelenie cien :</t>
  </si>
  <si>
    <t>3.</t>
  </si>
  <si>
    <t>4.</t>
  </si>
  <si>
    <t>Spolu</t>
  </si>
  <si>
    <t>Ceny</t>
  </si>
  <si>
    <t>Pozícia</t>
  </si>
  <si>
    <t xml:space="preserve"> Zoznam hráčov :</t>
  </si>
  <si>
    <t>Do</t>
  </si>
  <si>
    <t>Finále</t>
  </si>
  <si>
    <t>3M</t>
  </si>
  <si>
    <t>5. - 6.</t>
  </si>
  <si>
    <t>7. - 8.</t>
  </si>
  <si>
    <t>9. - 12.</t>
  </si>
  <si>
    <t>13. - 16.</t>
  </si>
  <si>
    <t>Alfa</t>
  </si>
  <si>
    <t>Názov série :</t>
  </si>
  <si>
    <t>Disciplína :</t>
  </si>
  <si>
    <t>Počet hráčov :</t>
  </si>
  <si>
    <t>Dátum :</t>
  </si>
  <si>
    <t>Text pre voľný žreb :</t>
  </si>
  <si>
    <t>Písať štát do pavúka [A/N] :</t>
  </si>
  <si>
    <t>Hrať o 3. miesto [A/N] :</t>
  </si>
  <si>
    <t>Rozdiel</t>
  </si>
  <si>
    <t>Č.</t>
  </si>
  <si>
    <t xml:space="preserve">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</si>
</sst>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ddd\,\ d\.\ mmmm\ yyyy"/>
    <numFmt numFmtId="181" formatCode="#,##0\ &quot;Sk&quot;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\ &quot;€&quot;"/>
  </numFmts>
  <fonts count="34">
    <font>
      <sz val="10"/>
      <name val="Arial CE"/>
      <family val="0"/>
    </font>
    <font>
      <b/>
      <sz val="8"/>
      <name val="Tahoma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6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i/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b/>
      <sz val="11"/>
      <color indexed="9"/>
      <name val="Verdana"/>
      <family val="2"/>
    </font>
    <font>
      <b/>
      <sz val="11"/>
      <color indexed="13"/>
      <name val="Verdan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hair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6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1" fillId="2" borderId="1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hidden="1"/>
    </xf>
    <xf numFmtId="0" fontId="11" fillId="3" borderId="7" xfId="0" applyFont="1" applyFill="1" applyBorder="1" applyAlignment="1" applyProtection="1">
      <alignment horizontal="left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/>
      <protection hidden="1"/>
    </xf>
    <xf numFmtId="0" fontId="11" fillId="0" borderId="1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0" fillId="3" borderId="11" xfId="0" applyFont="1" applyFill="1" applyBorder="1" applyAlignment="1" applyProtection="1">
      <alignment horizontal="center"/>
      <protection hidden="1"/>
    </xf>
    <xf numFmtId="0" fontId="10" fillId="3" borderId="12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/>
      <protection hidden="1"/>
    </xf>
    <xf numFmtId="0" fontId="10" fillId="3" borderId="14" xfId="0" applyFont="1" applyFill="1" applyBorder="1" applyAlignment="1" applyProtection="1">
      <alignment horizontal="center"/>
      <protection hidden="1"/>
    </xf>
    <xf numFmtId="0" fontId="10" fillId="3" borderId="12" xfId="0" applyFont="1" applyFill="1" applyBorder="1" applyAlignment="1" applyProtection="1">
      <alignment/>
      <protection hidden="1"/>
    </xf>
    <xf numFmtId="0" fontId="11" fillId="2" borderId="15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/>
      <protection hidden="1"/>
    </xf>
    <xf numFmtId="0" fontId="11" fillId="0" borderId="18" xfId="0" applyFont="1" applyFill="1" applyBorder="1" applyAlignment="1" applyProtection="1">
      <alignment/>
      <protection hidden="1"/>
    </xf>
    <xf numFmtId="0" fontId="11" fillId="0" borderId="17" xfId="0" applyFont="1" applyFill="1" applyBorder="1" applyAlignment="1" applyProtection="1">
      <alignment/>
      <protection hidden="1" locked="0"/>
    </xf>
    <xf numFmtId="0" fontId="11" fillId="0" borderId="18" xfId="0" applyFont="1" applyFill="1" applyBorder="1" applyAlignment="1" applyProtection="1">
      <alignment/>
      <protection hidden="1" locked="0"/>
    </xf>
    <xf numFmtId="0" fontId="10" fillId="2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center"/>
      <protection/>
    </xf>
    <xf numFmtId="0" fontId="11" fillId="2" borderId="22" xfId="0" applyFont="1" applyFill="1" applyBorder="1" applyAlignment="1" applyProtection="1">
      <alignment horizontal="center"/>
      <protection hidden="1"/>
    </xf>
    <xf numFmtId="0" fontId="10" fillId="3" borderId="23" xfId="0" applyFont="1" applyFill="1" applyBorder="1" applyAlignment="1" applyProtection="1">
      <alignment horizontal="center"/>
      <protection/>
    </xf>
    <xf numFmtId="0" fontId="11" fillId="2" borderId="24" xfId="0" applyFont="1" applyFill="1" applyBorder="1" applyAlignment="1" applyProtection="1">
      <alignment horizontal="center"/>
      <protection/>
    </xf>
    <xf numFmtId="0" fontId="11" fillId="2" borderId="25" xfId="0" applyFont="1" applyFill="1" applyBorder="1" applyAlignment="1" applyProtection="1">
      <alignment horizontal="center"/>
      <protection/>
    </xf>
    <xf numFmtId="0" fontId="11" fillId="3" borderId="26" xfId="0" applyFont="1" applyFill="1" applyBorder="1" applyAlignment="1" applyProtection="1">
      <alignment/>
      <protection/>
    </xf>
    <xf numFmtId="0" fontId="10" fillId="3" borderId="6" xfId="0" applyFont="1" applyFill="1" applyBorder="1" applyAlignment="1" applyProtection="1">
      <alignment/>
      <protection/>
    </xf>
    <xf numFmtId="0" fontId="11" fillId="3" borderId="6" xfId="0" applyFont="1" applyFill="1" applyBorder="1" applyAlignment="1" applyProtection="1">
      <alignment horizontal="center"/>
      <protection/>
    </xf>
    <xf numFmtId="0" fontId="11" fillId="3" borderId="6" xfId="0" applyFont="1" applyFill="1" applyBorder="1" applyAlignment="1" applyProtection="1">
      <alignment/>
      <protection/>
    </xf>
    <xf numFmtId="0" fontId="13" fillId="3" borderId="6" xfId="0" applyFont="1" applyFill="1" applyBorder="1" applyAlignment="1" applyProtection="1">
      <alignment horizontal="center"/>
      <protection/>
    </xf>
    <xf numFmtId="0" fontId="11" fillId="3" borderId="9" xfId="0" applyFont="1" applyFill="1" applyBorder="1" applyAlignment="1" applyProtection="1">
      <alignment/>
      <protection/>
    </xf>
    <xf numFmtId="0" fontId="11" fillId="3" borderId="4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/>
      <protection/>
    </xf>
    <xf numFmtId="0" fontId="11" fillId="3" borderId="1" xfId="0" applyFont="1" applyFill="1" applyBorder="1" applyAlignment="1" applyProtection="1">
      <alignment/>
      <protection/>
    </xf>
    <xf numFmtId="0" fontId="10" fillId="3" borderId="27" xfId="0" applyFont="1" applyFill="1" applyBorder="1" applyAlignment="1" applyProtection="1">
      <alignment/>
      <protection/>
    </xf>
    <xf numFmtId="0" fontId="10" fillId="3" borderId="28" xfId="0" applyFont="1" applyFill="1" applyBorder="1" applyAlignment="1" applyProtection="1">
      <alignment/>
      <protection/>
    </xf>
    <xf numFmtId="0" fontId="10" fillId="3" borderId="28" xfId="0" applyFont="1" applyFill="1" applyBorder="1" applyAlignment="1" applyProtection="1">
      <alignment horizontal="center"/>
      <protection/>
    </xf>
    <xf numFmtId="0" fontId="13" fillId="3" borderId="28" xfId="0" applyFont="1" applyFill="1" applyBorder="1" applyAlignment="1" applyProtection="1">
      <alignment horizontal="center"/>
      <protection/>
    </xf>
    <xf numFmtId="0" fontId="10" fillId="3" borderId="29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4" fillId="3" borderId="30" xfId="0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/>
      <protection/>
    </xf>
    <xf numFmtId="0" fontId="15" fillId="2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3" fillId="2" borderId="31" xfId="0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 horizontal="center"/>
      <protection/>
    </xf>
    <xf numFmtId="0" fontId="15" fillId="0" borderId="9" xfId="0" applyFont="1" applyFill="1" applyBorder="1" applyAlignment="1" applyProtection="1">
      <alignment horizontal="center"/>
      <protection/>
    </xf>
    <xf numFmtId="0" fontId="15" fillId="2" borderId="34" xfId="0" applyFont="1" applyFill="1" applyBorder="1" applyAlignment="1" applyProtection="1">
      <alignment horizontal="center"/>
      <protection/>
    </xf>
    <xf numFmtId="0" fontId="15" fillId="0" borderId="35" xfId="0" applyFont="1" applyFill="1" applyBorder="1" applyAlignment="1" applyProtection="1">
      <alignment horizontal="center"/>
      <protection/>
    </xf>
    <xf numFmtId="0" fontId="15" fillId="0" borderId="36" xfId="0" applyFont="1" applyFill="1" applyBorder="1" applyAlignment="1" applyProtection="1">
      <alignment horizontal="center"/>
      <protection/>
    </xf>
    <xf numFmtId="0" fontId="15" fillId="2" borderId="37" xfId="0" applyFont="1" applyFill="1" applyBorder="1" applyAlignment="1" applyProtection="1">
      <alignment horizontal="center"/>
      <protection/>
    </xf>
    <xf numFmtId="0" fontId="15" fillId="2" borderId="38" xfId="0" applyFont="1" applyFill="1" applyBorder="1" applyAlignment="1" applyProtection="1">
      <alignment horizontal="center"/>
      <protection/>
    </xf>
    <xf numFmtId="0" fontId="15" fillId="2" borderId="39" xfId="0" applyFont="1" applyFill="1" applyBorder="1" applyAlignment="1" applyProtection="1">
      <alignment horizontal="center"/>
      <protection/>
    </xf>
    <xf numFmtId="0" fontId="13" fillId="2" borderId="40" xfId="0" applyFont="1" applyFill="1" applyBorder="1" applyAlignment="1" applyProtection="1">
      <alignment horizontal="center"/>
      <protection/>
    </xf>
    <xf numFmtId="0" fontId="15" fillId="0" borderId="41" xfId="0" applyFont="1" applyFill="1" applyBorder="1" applyAlignment="1" applyProtection="1">
      <alignment horizontal="center"/>
      <protection/>
    </xf>
    <xf numFmtId="0" fontId="15" fillId="0" borderId="5" xfId="0" applyFont="1" applyFill="1" applyBorder="1" applyAlignment="1" applyProtection="1">
      <alignment horizontal="center"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2" borderId="42" xfId="0" applyFont="1" applyFill="1" applyBorder="1" applyAlignment="1" applyProtection="1">
      <alignment horizontal="center"/>
      <protection/>
    </xf>
    <xf numFmtId="0" fontId="15" fillId="2" borderId="43" xfId="0" applyFont="1" applyFill="1" applyBorder="1" applyAlignment="1" applyProtection="1">
      <alignment horizontal="center"/>
      <protection/>
    </xf>
    <xf numFmtId="0" fontId="15" fillId="3" borderId="32" xfId="0" applyFont="1" applyFill="1" applyBorder="1" applyAlignment="1" applyProtection="1">
      <alignment horizontal="center"/>
      <protection/>
    </xf>
    <xf numFmtId="0" fontId="15" fillId="3" borderId="33" xfId="0" applyFont="1" applyFill="1" applyBorder="1" applyAlignment="1" applyProtection="1">
      <alignment horizontal="center"/>
      <protection/>
    </xf>
    <xf numFmtId="0" fontId="15" fillId="2" borderId="44" xfId="0" applyFont="1" applyFill="1" applyBorder="1" applyAlignment="1" applyProtection="1">
      <alignment horizontal="center"/>
      <protection/>
    </xf>
    <xf numFmtId="0" fontId="15" fillId="0" borderId="45" xfId="0" applyFont="1" applyFill="1" applyBorder="1" applyAlignment="1" applyProtection="1">
      <alignment horizontal="center"/>
      <protection/>
    </xf>
    <xf numFmtId="0" fontId="15" fillId="2" borderId="46" xfId="0" applyFont="1" applyFill="1" applyBorder="1" applyAlignment="1" applyProtection="1">
      <alignment/>
      <protection/>
    </xf>
    <xf numFmtId="0" fontId="15" fillId="2" borderId="46" xfId="0" applyFont="1" applyFill="1" applyBorder="1" applyAlignment="1" applyProtection="1">
      <alignment horizontal="center"/>
      <protection/>
    </xf>
    <xf numFmtId="0" fontId="15" fillId="3" borderId="44" xfId="0" applyFont="1" applyFill="1" applyBorder="1" applyAlignment="1" applyProtection="1">
      <alignment horizontal="center"/>
      <protection/>
    </xf>
    <xf numFmtId="0" fontId="15" fillId="3" borderId="36" xfId="0" applyFont="1" applyFill="1" applyBorder="1" applyAlignment="1" applyProtection="1">
      <alignment horizontal="center"/>
      <protection/>
    </xf>
    <xf numFmtId="49" fontId="13" fillId="2" borderId="0" xfId="0" applyNumberFormat="1" applyFont="1" applyFill="1" applyBorder="1" applyAlignment="1" applyProtection="1">
      <alignment horizontal="left"/>
      <protection/>
    </xf>
    <xf numFmtId="0" fontId="15" fillId="2" borderId="47" xfId="0" applyFont="1" applyFill="1" applyBorder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 horizontal="center"/>
      <protection/>
    </xf>
    <xf numFmtId="0" fontId="15" fillId="2" borderId="48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3" fillId="2" borderId="49" xfId="0" applyFont="1" applyFill="1" applyBorder="1" applyAlignment="1" applyProtection="1">
      <alignment horizontal="center"/>
      <protection/>
    </xf>
    <xf numFmtId="0" fontId="15" fillId="0" borderId="44" xfId="0" applyFont="1" applyFill="1" applyBorder="1" applyAlignment="1" applyProtection="1">
      <alignment horizontal="center"/>
      <protection/>
    </xf>
    <xf numFmtId="0" fontId="15" fillId="2" borderId="50" xfId="0" applyFont="1" applyFill="1" applyBorder="1" applyAlignment="1" applyProtection="1">
      <alignment horizontal="center"/>
      <protection/>
    </xf>
    <xf numFmtId="0" fontId="16" fillId="2" borderId="51" xfId="0" applyFont="1" applyFill="1" applyBorder="1" applyAlignment="1" applyProtection="1">
      <alignment horizontal="center"/>
      <protection/>
    </xf>
    <xf numFmtId="0" fontId="15" fillId="2" borderId="52" xfId="0" applyFont="1" applyFill="1" applyBorder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center"/>
      <protection/>
    </xf>
    <xf numFmtId="0" fontId="16" fillId="2" borderId="40" xfId="0" applyFont="1" applyFill="1" applyBorder="1" applyAlignment="1" applyProtection="1">
      <alignment horizontal="center"/>
      <protection/>
    </xf>
    <xf numFmtId="0" fontId="16" fillId="2" borderId="38" xfId="0" applyFont="1" applyFill="1" applyBorder="1" applyAlignment="1" applyProtection="1">
      <alignment horizontal="center"/>
      <protection/>
    </xf>
    <xf numFmtId="0" fontId="15" fillId="2" borderId="53" xfId="0" applyFont="1" applyFill="1" applyBorder="1" applyAlignment="1" applyProtection="1">
      <alignment horizontal="center"/>
      <protection/>
    </xf>
    <xf numFmtId="0" fontId="13" fillId="2" borderId="43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5" fillId="2" borderId="54" xfId="0" applyFont="1" applyFill="1" applyBorder="1" applyAlignment="1" applyProtection="1">
      <alignment horizontal="center"/>
      <protection/>
    </xf>
    <xf numFmtId="0" fontId="15" fillId="3" borderId="35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3" fillId="2" borderId="2" xfId="0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0" fillId="3" borderId="26" xfId="0" applyFont="1" applyFill="1" applyBorder="1" applyAlignment="1" applyProtection="1">
      <alignment/>
      <protection/>
    </xf>
    <xf numFmtId="0" fontId="10" fillId="3" borderId="9" xfId="0" applyFont="1" applyFill="1" applyBorder="1" applyAlignment="1" applyProtection="1">
      <alignment/>
      <protection/>
    </xf>
    <xf numFmtId="0" fontId="10" fillId="3" borderId="55" xfId="0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/>
      <protection/>
    </xf>
    <xf numFmtId="0" fontId="10" fillId="3" borderId="8" xfId="0" applyFont="1" applyFill="1" applyBorder="1" applyAlignment="1" applyProtection="1">
      <alignment/>
      <protection/>
    </xf>
    <xf numFmtId="0" fontId="10" fillId="3" borderId="56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3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7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/>
      <protection/>
    </xf>
    <xf numFmtId="0" fontId="11" fillId="0" borderId="56" xfId="0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1" fillId="2" borderId="57" xfId="0" applyFont="1" applyFill="1" applyBorder="1" applyAlignment="1" applyProtection="1">
      <alignment horizontal="center"/>
      <protection/>
    </xf>
    <xf numFmtId="0" fontId="11" fillId="2" borderId="58" xfId="0" applyFont="1" applyFill="1" applyBorder="1" applyAlignment="1" applyProtection="1">
      <alignment horizontal="center"/>
      <protection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7" fillId="4" borderId="35" xfId="0" applyFont="1" applyFill="1" applyBorder="1" applyAlignment="1" applyProtection="1">
      <alignment horizontal="center"/>
      <protection/>
    </xf>
    <xf numFmtId="0" fontId="17" fillId="4" borderId="27" xfId="0" applyFont="1" applyFill="1" applyBorder="1" applyAlignment="1" applyProtection="1">
      <alignment horizontal="center"/>
      <protection/>
    </xf>
    <xf numFmtId="0" fontId="10" fillId="3" borderId="59" xfId="0" applyFont="1" applyFill="1" applyBorder="1" applyAlignment="1" applyProtection="1">
      <alignment horizontal="center"/>
      <protection hidden="1"/>
    </xf>
    <xf numFmtId="0" fontId="11" fillId="0" borderId="60" xfId="0" applyFont="1" applyFill="1" applyBorder="1" applyAlignment="1" applyProtection="1">
      <alignment horizontal="center"/>
      <protection/>
    </xf>
    <xf numFmtId="0" fontId="11" fillId="0" borderId="61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0" fillId="3" borderId="62" xfId="0" applyFont="1" applyFill="1" applyBorder="1" applyAlignment="1" applyProtection="1">
      <alignment horizontal="center"/>
      <protection hidden="1"/>
    </xf>
    <xf numFmtId="0" fontId="10" fillId="3" borderId="63" xfId="0" applyFont="1" applyFill="1" applyBorder="1" applyAlignment="1" applyProtection="1">
      <alignment horizontal="center"/>
      <protection hidden="1"/>
    </xf>
    <xf numFmtId="0" fontId="11" fillId="0" borderId="64" xfId="0" applyFont="1" applyFill="1" applyBorder="1" applyAlignment="1" applyProtection="1">
      <alignment horizontal="center"/>
      <protection/>
    </xf>
    <xf numFmtId="0" fontId="11" fillId="0" borderId="65" xfId="0" applyFont="1" applyFill="1" applyBorder="1" applyAlignment="1" applyProtection="1">
      <alignment horizontal="center"/>
      <protection/>
    </xf>
    <xf numFmtId="0" fontId="11" fillId="0" borderId="66" xfId="0" applyFont="1" applyFill="1" applyBorder="1" applyAlignment="1" applyProtection="1">
      <alignment horizontal="center"/>
      <protection/>
    </xf>
    <xf numFmtId="0" fontId="11" fillId="0" borderId="67" xfId="0" applyFont="1" applyFill="1" applyBorder="1" applyAlignment="1" applyProtection="1">
      <alignment horizontal="center"/>
      <protection/>
    </xf>
    <xf numFmtId="0" fontId="11" fillId="0" borderId="68" xfId="0" applyFont="1" applyFill="1" applyBorder="1" applyAlignment="1" applyProtection="1">
      <alignment horizontal="center"/>
      <protection/>
    </xf>
    <xf numFmtId="0" fontId="11" fillId="0" borderId="69" xfId="0" applyFont="1" applyFill="1" applyBorder="1" applyAlignment="1" applyProtection="1">
      <alignment horizontal="center"/>
      <protection/>
    </xf>
    <xf numFmtId="0" fontId="11" fillId="0" borderId="70" xfId="0" applyFont="1" applyFill="1" applyBorder="1" applyAlignment="1" applyProtection="1">
      <alignment horizontal="center"/>
      <protection/>
    </xf>
    <xf numFmtId="0" fontId="11" fillId="0" borderId="71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7" xfId="0" applyFont="1" applyFill="1" applyBorder="1" applyAlignment="1" applyProtection="1">
      <alignment horizontal="right"/>
      <protection/>
    </xf>
    <xf numFmtId="0" fontId="10" fillId="0" borderId="72" xfId="0" applyFont="1" applyFill="1" applyBorder="1" applyAlignment="1">
      <alignment horizontal="center"/>
    </xf>
    <xf numFmtId="0" fontId="10" fillId="0" borderId="72" xfId="0" applyFont="1" applyBorder="1" applyAlignment="1">
      <alignment horizontal="center"/>
    </xf>
    <xf numFmtId="14" fontId="10" fillId="0" borderId="72" xfId="0" applyNumberFormat="1" applyFont="1" applyBorder="1" applyAlignment="1" applyProtection="1">
      <alignment horizontal="center"/>
      <protection locked="0"/>
    </xf>
    <xf numFmtId="0" fontId="10" fillId="0" borderId="72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hidden="1"/>
    </xf>
    <xf numFmtId="14" fontId="10" fillId="3" borderId="0" xfId="0" applyNumberFormat="1" applyFont="1" applyFill="1" applyBorder="1" applyAlignment="1" applyProtection="1">
      <alignment horizontal="center"/>
      <protection/>
    </xf>
    <xf numFmtId="14" fontId="18" fillId="3" borderId="0" xfId="0" applyNumberFormat="1" applyFont="1" applyFill="1" applyBorder="1" applyAlignment="1" applyProtection="1">
      <alignment horizontal="center"/>
      <protection/>
    </xf>
    <xf numFmtId="0" fontId="20" fillId="3" borderId="72" xfId="0" applyFont="1" applyFill="1" applyBorder="1" applyAlignment="1" applyProtection="1">
      <alignment/>
      <protection hidden="1"/>
    </xf>
    <xf numFmtId="0" fontId="14" fillId="3" borderId="25" xfId="0" applyFont="1" applyFill="1" applyBorder="1" applyAlignment="1" applyProtection="1">
      <alignment horizontal="center"/>
      <protection/>
    </xf>
    <xf numFmtId="0" fontId="21" fillId="2" borderId="0" xfId="0" applyFont="1" applyFill="1" applyBorder="1" applyAlignment="1" applyProtection="1">
      <alignment horizontal="center"/>
      <protection/>
    </xf>
    <xf numFmtId="0" fontId="10" fillId="3" borderId="29" xfId="0" applyFont="1" applyFill="1" applyBorder="1" applyAlignment="1" applyProtection="1">
      <alignment horizontal="center"/>
      <protection/>
    </xf>
    <xf numFmtId="0" fontId="10" fillId="3" borderId="73" xfId="0" applyFont="1" applyFill="1" applyBorder="1" applyAlignment="1" applyProtection="1">
      <alignment horizontal="center"/>
      <protection hidden="1"/>
    </xf>
    <xf numFmtId="0" fontId="10" fillId="2" borderId="74" xfId="0" applyFont="1" applyFill="1" applyBorder="1" applyAlignment="1" applyProtection="1">
      <alignment horizontal="center"/>
      <protection/>
    </xf>
    <xf numFmtId="0" fontId="10" fillId="2" borderId="20" xfId="0" applyFont="1" applyFill="1" applyBorder="1" applyAlignment="1" applyProtection="1">
      <alignment horizontal="center"/>
      <protection/>
    </xf>
    <xf numFmtId="0" fontId="10" fillId="6" borderId="19" xfId="0" applyFont="1" applyFill="1" applyBorder="1" applyAlignment="1" applyProtection="1">
      <alignment horizontal="center"/>
      <protection/>
    </xf>
    <xf numFmtId="0" fontId="10" fillId="6" borderId="20" xfId="0" applyFont="1" applyFill="1" applyBorder="1" applyAlignment="1" applyProtection="1">
      <alignment horizontal="center"/>
      <protection/>
    </xf>
    <xf numFmtId="0" fontId="10" fillId="6" borderId="20" xfId="0" applyFont="1" applyFill="1" applyBorder="1" applyAlignment="1" applyProtection="1">
      <alignment horizontal="center"/>
      <protection locked="0"/>
    </xf>
    <xf numFmtId="0" fontId="10" fillId="6" borderId="21" xfId="0" applyFont="1" applyFill="1" applyBorder="1" applyAlignment="1" applyProtection="1">
      <alignment horizontal="center"/>
      <protection/>
    </xf>
    <xf numFmtId="0" fontId="11" fillId="6" borderId="17" xfId="0" applyFont="1" applyFill="1" applyBorder="1" applyAlignment="1" applyProtection="1">
      <alignment horizontal="center"/>
      <protection/>
    </xf>
    <xf numFmtId="0" fontId="11" fillId="6" borderId="18" xfId="0" applyFont="1" applyFill="1" applyBorder="1" applyAlignment="1" applyProtection="1">
      <alignment horizontal="center"/>
      <protection/>
    </xf>
    <xf numFmtId="0" fontId="11" fillId="6" borderId="66" xfId="0" applyFont="1" applyFill="1" applyBorder="1" applyAlignment="1" applyProtection="1">
      <alignment horizontal="center"/>
      <protection/>
    </xf>
    <xf numFmtId="0" fontId="11" fillId="6" borderId="68" xfId="0" applyFont="1" applyFill="1" applyBorder="1" applyAlignment="1" applyProtection="1">
      <alignment horizontal="center"/>
      <protection/>
    </xf>
    <xf numFmtId="0" fontId="10" fillId="5" borderId="75" xfId="0" applyFont="1" applyFill="1" applyBorder="1" applyAlignment="1" applyProtection="1">
      <alignment horizontal="center"/>
      <protection/>
    </xf>
    <xf numFmtId="0" fontId="10" fillId="5" borderId="76" xfId="0" applyFont="1" applyFill="1" applyBorder="1" applyAlignment="1" applyProtection="1">
      <alignment horizontal="center"/>
      <protection/>
    </xf>
    <xf numFmtId="0" fontId="10" fillId="5" borderId="76" xfId="0" applyFont="1" applyFill="1" applyBorder="1" applyAlignment="1" applyProtection="1">
      <alignment horizontal="center"/>
      <protection locked="0"/>
    </xf>
    <xf numFmtId="0" fontId="11" fillId="5" borderId="77" xfId="0" applyFont="1" applyFill="1" applyBorder="1" applyAlignment="1" applyProtection="1">
      <alignment horizontal="center"/>
      <protection/>
    </xf>
    <xf numFmtId="0" fontId="11" fillId="5" borderId="78" xfId="0" applyFont="1" applyFill="1" applyBorder="1" applyAlignment="1" applyProtection="1">
      <alignment horizontal="center"/>
      <protection/>
    </xf>
    <xf numFmtId="0" fontId="11" fillId="5" borderId="79" xfId="0" applyFont="1" applyFill="1" applyBorder="1" applyAlignment="1" applyProtection="1">
      <alignment horizontal="center"/>
      <protection/>
    </xf>
    <xf numFmtId="0" fontId="11" fillId="5" borderId="80" xfId="0" applyFont="1" applyFill="1" applyBorder="1" applyAlignment="1" applyProtection="1">
      <alignment horizontal="center"/>
      <protection/>
    </xf>
    <xf numFmtId="0" fontId="10" fillId="3" borderId="81" xfId="0" applyFont="1" applyFill="1" applyBorder="1" applyAlignment="1" applyProtection="1">
      <alignment/>
      <protection/>
    </xf>
    <xf numFmtId="0" fontId="10" fillId="3" borderId="82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center"/>
      <protection/>
    </xf>
    <xf numFmtId="0" fontId="10" fillId="3" borderId="73" xfId="0" applyFont="1" applyFill="1" applyBorder="1" applyAlignment="1" applyProtection="1">
      <alignment horizontal="center"/>
      <protection/>
    </xf>
    <xf numFmtId="0" fontId="10" fillId="3" borderId="14" xfId="0" applyFont="1" applyFill="1" applyBorder="1" applyAlignment="1" applyProtection="1">
      <alignment horizontal="center"/>
      <protection/>
    </xf>
    <xf numFmtId="0" fontId="10" fillId="3" borderId="83" xfId="0" applyFont="1" applyFill="1" applyBorder="1" applyAlignment="1" applyProtection="1">
      <alignment horizontal="center"/>
      <protection/>
    </xf>
    <xf numFmtId="0" fontId="10" fillId="3" borderId="84" xfId="0" applyFont="1" applyFill="1" applyBorder="1" applyAlignment="1" applyProtection="1">
      <alignment horizontal="center"/>
      <protection/>
    </xf>
    <xf numFmtId="0" fontId="11" fillId="3" borderId="14" xfId="0" applyFont="1" applyFill="1" applyBorder="1" applyAlignment="1" applyProtection="1">
      <alignment horizontal="center"/>
      <protection/>
    </xf>
    <xf numFmtId="49" fontId="11" fillId="0" borderId="85" xfId="0" applyNumberFormat="1" applyFont="1" applyFill="1" applyBorder="1" applyAlignment="1" applyProtection="1">
      <alignment/>
      <protection hidden="1" locked="0"/>
    </xf>
    <xf numFmtId="0" fontId="11" fillId="0" borderId="86" xfId="0" applyFont="1" applyFill="1" applyBorder="1" applyAlignment="1" applyProtection="1">
      <alignment horizontal="center"/>
      <protection hidden="1"/>
    </xf>
    <xf numFmtId="49" fontId="11" fillId="0" borderId="87" xfId="0" applyNumberFormat="1" applyFont="1" applyFill="1" applyBorder="1" applyAlignment="1" applyProtection="1">
      <alignment/>
      <protection hidden="1" locked="0"/>
    </xf>
    <xf numFmtId="0" fontId="11" fillId="0" borderId="87" xfId="0" applyFont="1" applyFill="1" applyBorder="1" applyAlignment="1" applyProtection="1">
      <alignment/>
      <protection hidden="1"/>
    </xf>
    <xf numFmtId="0" fontId="11" fillId="0" borderId="88" xfId="0" applyFont="1" applyFill="1" applyBorder="1" applyAlignment="1" applyProtection="1">
      <alignment horizontal="center"/>
      <protection hidden="1"/>
    </xf>
    <xf numFmtId="0" fontId="11" fillId="7" borderId="89" xfId="0" applyFont="1" applyFill="1" applyBorder="1" applyAlignment="1" applyProtection="1">
      <alignment horizontal="center"/>
      <protection hidden="1"/>
    </xf>
    <xf numFmtId="1" fontId="10" fillId="0" borderId="72" xfId="0" applyNumberFormat="1" applyFont="1" applyFill="1" applyBorder="1" applyAlignment="1">
      <alignment horizontal="center"/>
    </xf>
    <xf numFmtId="0" fontId="15" fillId="0" borderId="49" xfId="0" applyFont="1" applyFill="1" applyBorder="1" applyAlignment="1" applyProtection="1">
      <alignment horizontal="center"/>
      <protection/>
    </xf>
    <xf numFmtId="0" fontId="22" fillId="3" borderId="90" xfId="0" applyFont="1" applyFill="1" applyBorder="1" applyAlignment="1" applyProtection="1">
      <alignment horizontal="center"/>
      <protection/>
    </xf>
    <xf numFmtId="49" fontId="11" fillId="6" borderId="87" xfId="0" applyNumberFormat="1" applyFont="1" applyFill="1" applyBorder="1" applyAlignment="1" applyProtection="1">
      <alignment/>
      <protection hidden="1" locked="0"/>
    </xf>
    <xf numFmtId="49" fontId="11" fillId="5" borderId="91" xfId="0" applyNumberFormat="1" applyFont="1" applyFill="1" applyBorder="1" applyAlignment="1" applyProtection="1">
      <alignment/>
      <protection hidden="1" locked="0"/>
    </xf>
    <xf numFmtId="0" fontId="11" fillId="6" borderId="88" xfId="0" applyFont="1" applyFill="1" applyBorder="1" applyAlignment="1" applyProtection="1">
      <alignment horizontal="center"/>
      <protection/>
    </xf>
    <xf numFmtId="0" fontId="11" fillId="5" borderId="92" xfId="0" applyFont="1" applyFill="1" applyBorder="1" applyAlignment="1" applyProtection="1">
      <alignment horizontal="center"/>
      <protection/>
    </xf>
    <xf numFmtId="0" fontId="27" fillId="3" borderId="6" xfId="0" applyFont="1" applyFill="1" applyBorder="1" applyAlignment="1" applyProtection="1">
      <alignment/>
      <protection hidden="1"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0" fontId="26" fillId="3" borderId="6" xfId="0" applyFont="1" applyFill="1" applyBorder="1" applyAlignment="1" applyProtection="1">
      <alignment/>
      <protection hidden="1"/>
    </xf>
    <xf numFmtId="0" fontId="26" fillId="2" borderId="9" xfId="0" applyFont="1" applyFill="1" applyBorder="1" applyAlignment="1" applyProtection="1">
      <alignment/>
      <protection hidden="1"/>
    </xf>
    <xf numFmtId="0" fontId="26" fillId="0" borderId="0" xfId="0" applyFont="1" applyAlignment="1">
      <alignment/>
    </xf>
    <xf numFmtId="0" fontId="25" fillId="3" borderId="72" xfId="0" applyFont="1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5" fillId="3" borderId="57" xfId="0" applyFont="1" applyFill="1" applyBorder="1" applyAlignment="1" applyProtection="1">
      <alignment horizontal="center"/>
      <protection hidden="1"/>
    </xf>
    <xf numFmtId="0" fontId="26" fillId="2" borderId="1" xfId="0" applyFont="1" applyFill="1" applyBorder="1" applyAlignment="1" applyProtection="1">
      <alignment/>
      <protection hidden="1"/>
    </xf>
    <xf numFmtId="0" fontId="26" fillId="2" borderId="72" xfId="0" applyFont="1" applyFill="1" applyBorder="1" applyAlignment="1" applyProtection="1">
      <alignment horizontal="center"/>
      <protection hidden="1"/>
    </xf>
    <xf numFmtId="0" fontId="25" fillId="0" borderId="72" xfId="0" applyFont="1" applyFill="1" applyBorder="1" applyAlignment="1">
      <alignment horizontal="center"/>
    </xf>
    <xf numFmtId="0" fontId="26" fillId="0" borderId="72" xfId="0" applyFont="1" applyBorder="1" applyAlignment="1" applyProtection="1">
      <alignment horizontal="center"/>
      <protection/>
    </xf>
    <xf numFmtId="0" fontId="26" fillId="0" borderId="72" xfId="0" applyFont="1" applyBorder="1" applyAlignment="1" applyProtection="1">
      <alignment horizontal="center"/>
      <protection locked="0"/>
    </xf>
    <xf numFmtId="0" fontId="26" fillId="2" borderId="72" xfId="0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 applyProtection="1">
      <alignment/>
      <protection/>
    </xf>
    <xf numFmtId="0" fontId="26" fillId="0" borderId="57" xfId="0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 locked="0"/>
    </xf>
    <xf numFmtId="0" fontId="26" fillId="0" borderId="58" xfId="0" applyFont="1" applyFill="1" applyBorder="1" applyAlignment="1" applyProtection="1">
      <alignment horizontal="center"/>
      <protection/>
    </xf>
    <xf numFmtId="0" fontId="26" fillId="0" borderId="93" xfId="0" applyFont="1" applyFill="1" applyBorder="1" applyAlignment="1" applyProtection="1">
      <alignment horizontal="center"/>
      <protection/>
    </xf>
    <xf numFmtId="0" fontId="26" fillId="2" borderId="5" xfId="0" applyFont="1" applyFill="1" applyBorder="1" applyAlignment="1" applyProtection="1">
      <alignment/>
      <protection hidden="1"/>
    </xf>
    <xf numFmtId="0" fontId="25" fillId="2" borderId="2" xfId="0" applyFont="1" applyFill="1" applyBorder="1" applyAlignment="1" applyProtection="1">
      <alignment/>
      <protection hidden="1"/>
    </xf>
    <xf numFmtId="0" fontId="26" fillId="2" borderId="2" xfId="0" applyFont="1" applyFill="1" applyBorder="1" applyAlignment="1" applyProtection="1">
      <alignment/>
      <protection hidden="1"/>
    </xf>
    <xf numFmtId="0" fontId="26" fillId="2" borderId="2" xfId="0" applyFont="1" applyFill="1" applyBorder="1" applyAlignment="1" applyProtection="1">
      <alignment horizontal="center"/>
      <protection hidden="1"/>
    </xf>
    <xf numFmtId="0" fontId="26" fillId="2" borderId="3" xfId="0" applyFont="1" applyFill="1" applyBorder="1" applyAlignment="1" applyProtection="1">
      <alignment/>
      <protection hidden="1"/>
    </xf>
    <xf numFmtId="0" fontId="26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/>
      <protection hidden="1"/>
    </xf>
    <xf numFmtId="0" fontId="25" fillId="2" borderId="94" xfId="0" applyFont="1" applyFill="1" applyBorder="1" applyAlignment="1">
      <alignment/>
    </xf>
    <xf numFmtId="0" fontId="25" fillId="2" borderId="95" xfId="0" applyFont="1" applyFill="1" applyBorder="1" applyAlignment="1">
      <alignment horizontal="center"/>
    </xf>
    <xf numFmtId="0" fontId="26" fillId="2" borderId="96" xfId="0" applyFont="1" applyFill="1" applyBorder="1" applyAlignment="1">
      <alignment/>
    </xf>
    <xf numFmtId="0" fontId="26" fillId="2" borderId="97" xfId="0" applyFont="1" applyFill="1" applyBorder="1" applyAlignment="1">
      <alignment/>
    </xf>
    <xf numFmtId="0" fontId="25" fillId="2" borderId="0" xfId="0" applyFont="1" applyFill="1" applyBorder="1" applyAlignment="1">
      <alignment horizontal="center"/>
    </xf>
    <xf numFmtId="0" fontId="26" fillId="2" borderId="98" xfId="0" applyFont="1" applyFill="1" applyBorder="1" applyAlignment="1">
      <alignment/>
    </xf>
    <xf numFmtId="0" fontId="28" fillId="2" borderId="99" xfId="0" applyFont="1" applyFill="1" applyBorder="1" applyAlignment="1">
      <alignment horizontal="center"/>
    </xf>
    <xf numFmtId="181" fontId="29" fillId="2" borderId="99" xfId="0" applyNumberFormat="1" applyFont="1" applyFill="1" applyBorder="1" applyAlignment="1">
      <alignment/>
    </xf>
    <xf numFmtId="0" fontId="26" fillId="2" borderId="100" xfId="0" applyFont="1" applyFill="1" applyBorder="1" applyAlignment="1">
      <alignment/>
    </xf>
    <xf numFmtId="0" fontId="26" fillId="2" borderId="101" xfId="0" applyFont="1" applyFill="1" applyBorder="1" applyAlignment="1">
      <alignment/>
    </xf>
    <xf numFmtId="0" fontId="26" fillId="0" borderId="95" xfId="0" applyFont="1" applyFill="1" applyBorder="1" applyAlignment="1">
      <alignment/>
    </xf>
    <xf numFmtId="181" fontId="25" fillId="0" borderId="95" xfId="0" applyNumberFormat="1" applyFont="1" applyFill="1" applyBorder="1" applyAlignment="1">
      <alignment/>
    </xf>
    <xf numFmtId="181" fontId="30" fillId="0" borderId="95" xfId="0" applyNumberFormat="1" applyFont="1" applyFill="1" applyBorder="1" applyAlignment="1">
      <alignment/>
    </xf>
    <xf numFmtId="0" fontId="29" fillId="2" borderId="7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 horizontal="left"/>
    </xf>
    <xf numFmtId="0" fontId="25" fillId="0" borderId="10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85" fontId="26" fillId="0" borderId="72" xfId="0" applyNumberFormat="1" applyFont="1" applyBorder="1" applyAlignment="1" applyProtection="1">
      <alignment horizontal="center"/>
      <protection locked="0"/>
    </xf>
    <xf numFmtId="185" fontId="26" fillId="2" borderId="95" xfId="0" applyNumberFormat="1" applyFont="1" applyFill="1" applyBorder="1" applyAlignment="1">
      <alignment/>
    </xf>
    <xf numFmtId="185" fontId="25" fillId="2" borderId="95" xfId="0" applyNumberFormat="1" applyFont="1" applyFill="1" applyBorder="1" applyAlignment="1">
      <alignment/>
    </xf>
    <xf numFmtId="185" fontId="26" fillId="2" borderId="0" xfId="0" applyNumberFormat="1" applyFont="1" applyFill="1" applyBorder="1" applyAlignment="1">
      <alignment/>
    </xf>
    <xf numFmtId="185" fontId="25" fillId="2" borderId="0" xfId="0" applyNumberFormat="1" applyFont="1" applyFill="1" applyBorder="1" applyAlignment="1">
      <alignment/>
    </xf>
    <xf numFmtId="185" fontId="28" fillId="2" borderId="99" xfId="0" applyNumberFormat="1" applyFont="1" applyFill="1" applyBorder="1" applyAlignment="1">
      <alignment/>
    </xf>
    <xf numFmtId="185" fontId="29" fillId="2" borderId="56" xfId="0" applyNumberFormat="1" applyFont="1" applyFill="1" applyBorder="1" applyAlignment="1" applyProtection="1">
      <alignment horizontal="center"/>
      <protection hidden="1"/>
    </xf>
    <xf numFmtId="185" fontId="10" fillId="2" borderId="0" xfId="0" applyNumberFormat="1" applyFont="1" applyFill="1" applyBorder="1" applyAlignment="1">
      <alignment horizontal="center"/>
    </xf>
    <xf numFmtId="185" fontId="10" fillId="2" borderId="81" xfId="0" applyNumberFormat="1" applyFont="1" applyFill="1" applyBorder="1" applyAlignment="1">
      <alignment horizontal="center"/>
    </xf>
    <xf numFmtId="185" fontId="10" fillId="2" borderId="82" xfId="0" applyNumberFormat="1" applyFont="1" applyFill="1" applyBorder="1" applyAlignment="1">
      <alignment horizontal="center"/>
    </xf>
    <xf numFmtId="0" fontId="31" fillId="5" borderId="103" xfId="0" applyFont="1" applyFill="1" applyBorder="1" applyAlignment="1" applyProtection="1">
      <alignment horizontal="center" vertical="center"/>
      <protection/>
    </xf>
    <xf numFmtId="0" fontId="31" fillId="5" borderId="72" xfId="0" applyFont="1" applyFill="1" applyBorder="1" applyAlignment="1" applyProtection="1">
      <alignment horizontal="center" vertical="center"/>
      <protection/>
    </xf>
    <xf numFmtId="0" fontId="31" fillId="5" borderId="104" xfId="0" applyFont="1" applyFill="1" applyBorder="1" applyAlignment="1" applyProtection="1">
      <alignment horizontal="center" vertical="center"/>
      <protection/>
    </xf>
    <xf numFmtId="0" fontId="31" fillId="5" borderId="105" xfId="0" applyFont="1" applyFill="1" applyBorder="1" applyAlignment="1" applyProtection="1">
      <alignment horizontal="center" vertical="center"/>
      <protection/>
    </xf>
    <xf numFmtId="0" fontId="31" fillId="8" borderId="44" xfId="0" applyFont="1" applyFill="1" applyBorder="1" applyAlignment="1" applyProtection="1">
      <alignment horizontal="center" vertical="center"/>
      <protection/>
    </xf>
    <xf numFmtId="0" fontId="32" fillId="8" borderId="102" xfId="0" applyFont="1" applyFill="1" applyBorder="1" applyAlignment="1" applyProtection="1">
      <alignment horizontal="center" vertical="center"/>
      <protection/>
    </xf>
    <xf numFmtId="0" fontId="32" fillId="8" borderId="34" xfId="0" applyFont="1" applyFill="1" applyBorder="1" applyAlignment="1" applyProtection="1">
      <alignment horizontal="center" vertical="center"/>
      <protection/>
    </xf>
    <xf numFmtId="0" fontId="32" fillId="8" borderId="49" xfId="0" applyFont="1" applyFill="1" applyBorder="1" applyAlignment="1" applyProtection="1">
      <alignment horizontal="center" vertical="center"/>
      <protection/>
    </xf>
    <xf numFmtId="0" fontId="31" fillId="8" borderId="103" xfId="0" applyFont="1" applyFill="1" applyBorder="1" applyAlignment="1" applyProtection="1">
      <alignment horizontal="center" vertical="center"/>
      <protection/>
    </xf>
    <xf numFmtId="0" fontId="32" fillId="8" borderId="72" xfId="0" applyFont="1" applyFill="1" applyBorder="1" applyAlignment="1" applyProtection="1">
      <alignment horizontal="center" vertical="center"/>
      <protection/>
    </xf>
    <xf numFmtId="0" fontId="32" fillId="8" borderId="104" xfId="0" applyFont="1" applyFill="1" applyBorder="1" applyAlignment="1" applyProtection="1">
      <alignment horizontal="center" vertical="center"/>
      <protection/>
    </xf>
    <xf numFmtId="0" fontId="32" fillId="8" borderId="105" xfId="0" applyFont="1" applyFill="1" applyBorder="1" applyAlignment="1" applyProtection="1">
      <alignment horizontal="center" vertical="center"/>
      <protection/>
    </xf>
    <xf numFmtId="0" fontId="31" fillId="8" borderId="41" xfId="0" applyFont="1" applyFill="1" applyBorder="1" applyAlignment="1" applyProtection="1">
      <alignment horizontal="center" vertical="center"/>
      <protection/>
    </xf>
    <xf numFmtId="0" fontId="32" fillId="8" borderId="90" xfId="0" applyFont="1" applyFill="1" applyBorder="1" applyAlignment="1" applyProtection="1">
      <alignment horizontal="center" vertical="center"/>
      <protection/>
    </xf>
    <xf numFmtId="0" fontId="32" fillId="8" borderId="106" xfId="0" applyFont="1" applyFill="1" applyBorder="1" applyAlignment="1" applyProtection="1">
      <alignment horizontal="center" vertical="center"/>
      <protection/>
    </xf>
    <xf numFmtId="0" fontId="32" fillId="8" borderId="36" xfId="0" applyFont="1" applyFill="1" applyBorder="1" applyAlignment="1" applyProtection="1">
      <alignment horizontal="center" vertical="center"/>
      <protection/>
    </xf>
    <xf numFmtId="0" fontId="24" fillId="5" borderId="107" xfId="0" applyFont="1" applyFill="1" applyBorder="1" applyAlignment="1">
      <alignment horizontal="center" vertical="center"/>
    </xf>
    <xf numFmtId="0" fontId="24" fillId="5" borderId="108" xfId="0" applyFont="1" applyFill="1" applyBorder="1" applyAlignment="1">
      <alignment horizontal="center" vertical="center"/>
    </xf>
    <xf numFmtId="0" fontId="24" fillId="5" borderId="10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19" fillId="3" borderId="6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20" fillId="3" borderId="2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00FFFF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ont>
        <color rgb="FFFFFF99"/>
      </font>
      <fill>
        <patternFill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</xdr:row>
      <xdr:rowOff>95250</xdr:rowOff>
    </xdr:from>
    <xdr:to>
      <xdr:col>0</xdr:col>
      <xdr:colOff>2609850</xdr:colOff>
      <xdr:row>7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286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28575</xdr:rowOff>
    </xdr:from>
    <xdr:to>
      <xdr:col>11</xdr:col>
      <xdr:colOff>1571625</xdr:colOff>
      <xdr:row>0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28575"/>
          <a:ext cx="15716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238125</xdr:colOff>
      <xdr:row>20</xdr:row>
      <xdr:rowOff>47625</xdr:rowOff>
    </xdr:from>
    <xdr:to>
      <xdr:col>2</xdr:col>
      <xdr:colOff>1466850</xdr:colOff>
      <xdr:row>26</xdr:row>
      <xdr:rowOff>9525</xdr:rowOff>
    </xdr:to>
    <xdr:pic macro="[0]!RegisterFill"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4029075"/>
          <a:ext cx="1228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1543050</xdr:colOff>
      <xdr:row>28</xdr:row>
      <xdr:rowOff>104775</xdr:rowOff>
    </xdr:from>
    <xdr:to>
      <xdr:col>3</xdr:col>
      <xdr:colOff>371475</xdr:colOff>
      <xdr:row>32</xdr:row>
      <xdr:rowOff>104775</xdr:rowOff>
    </xdr:to>
    <xdr:sp macro="[0]!Zreb">
      <xdr:nvSpPr>
        <xdr:cNvPr id="3" name="AutoShape 49"/>
        <xdr:cNvSpPr>
          <a:spLocks/>
        </xdr:cNvSpPr>
      </xdr:nvSpPr>
      <xdr:spPr>
        <a:xfrm>
          <a:off x="1914525" y="5448300"/>
          <a:ext cx="21812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Žrebuj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Pracovn&#225;%20plocha\Pav&#250;ky%20aktual%20jan%2004\Pavouk%2032%20nov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_úč"/>
      <sheetName val="INP_TAB"/>
      <sheetName val="Pavouk"/>
      <sheetName val="Výsledky"/>
      <sheetName val="Pavouk-WIN"/>
      <sheetName val="Export NET"/>
      <sheetName val="Výpočet výsledků"/>
      <sheetName val="Pavouk pomocný"/>
      <sheetName val="Pavouk tříděný"/>
      <sheetName val="Pavouk stín"/>
      <sheetName val="TZ1"/>
      <sheetName val="TZ2"/>
      <sheetName val="Seznam tř."/>
      <sheetName val="Pav.zrc."/>
      <sheetName val="Plnění pavouka"/>
    </sheetNames>
    <sheetDataSet>
      <sheetData sheetId="11">
        <row r="2">
          <cell r="A2" t="str">
            <v>ZA0.A</v>
          </cell>
          <cell r="B2">
            <v>101</v>
          </cell>
          <cell r="C2" t="str">
            <v/>
          </cell>
          <cell r="D2" t="str">
            <v/>
          </cell>
          <cell r="E2">
            <v>0</v>
          </cell>
          <cell r="F2">
            <v>0</v>
          </cell>
        </row>
        <row r="3">
          <cell r="A3" t="str">
            <v>ZA0.B</v>
          </cell>
          <cell r="B3">
            <v>117</v>
          </cell>
          <cell r="C3" t="str">
            <v>Gultová</v>
          </cell>
          <cell r="D3" t="str">
            <v>Pourová</v>
          </cell>
          <cell r="E3">
            <v>0</v>
          </cell>
          <cell r="F3">
            <v>6</v>
          </cell>
        </row>
        <row r="4">
          <cell r="A4" t="str">
            <v>ZA0.C</v>
          </cell>
          <cell r="B4">
            <v>109</v>
          </cell>
          <cell r="C4" t="str">
            <v>Hubrtová M.</v>
          </cell>
          <cell r="D4" t="str">
            <v>Kvapilová</v>
          </cell>
          <cell r="E4">
            <v>6</v>
          </cell>
          <cell r="F4">
            <v>5</v>
          </cell>
        </row>
        <row r="5">
          <cell r="A5" t="str">
            <v>ZA0.D</v>
          </cell>
          <cell r="B5">
            <v>125</v>
          </cell>
          <cell r="C5" t="str">
            <v/>
          </cell>
          <cell r="D5" t="str">
            <v/>
          </cell>
          <cell r="E5">
            <v>0</v>
          </cell>
          <cell r="F5">
            <v>0</v>
          </cell>
        </row>
        <row r="6">
          <cell r="A6" t="str">
            <v>ZA0.E</v>
          </cell>
          <cell r="B6">
            <v>105</v>
          </cell>
          <cell r="C6" t="str">
            <v/>
          </cell>
          <cell r="D6" t="str">
            <v/>
          </cell>
          <cell r="E6">
            <v>0</v>
          </cell>
          <cell r="F6">
            <v>0</v>
          </cell>
        </row>
        <row r="7">
          <cell r="A7" t="str">
            <v>ZA0.F</v>
          </cell>
          <cell r="B7">
            <v>121</v>
          </cell>
          <cell r="C7" t="str">
            <v>Halamková</v>
          </cell>
          <cell r="D7" t="str">
            <v>Festová</v>
          </cell>
          <cell r="E7">
            <v>4</v>
          </cell>
          <cell r="F7">
            <v>6</v>
          </cell>
        </row>
        <row r="8">
          <cell r="A8" t="str">
            <v>ZA0.G</v>
          </cell>
          <cell r="B8">
            <v>113</v>
          </cell>
          <cell r="C8" t="str">
            <v/>
          </cell>
          <cell r="D8" t="str">
            <v/>
          </cell>
          <cell r="E8">
            <v>0</v>
          </cell>
          <cell r="F8">
            <v>0</v>
          </cell>
        </row>
        <row r="9">
          <cell r="A9" t="str">
            <v>ZA0.H</v>
          </cell>
          <cell r="B9">
            <v>129</v>
          </cell>
          <cell r="C9" t="str">
            <v/>
          </cell>
          <cell r="D9" t="str">
            <v/>
          </cell>
          <cell r="E9">
            <v>0</v>
          </cell>
          <cell r="F9">
            <v>0</v>
          </cell>
        </row>
        <row r="10">
          <cell r="A10" t="str">
            <v>ZA0.I</v>
          </cell>
          <cell r="B10">
            <v>103</v>
          </cell>
          <cell r="C10" t="str">
            <v/>
          </cell>
          <cell r="D10" t="str">
            <v/>
          </cell>
          <cell r="E10">
            <v>0</v>
          </cell>
          <cell r="F10">
            <v>0</v>
          </cell>
        </row>
        <row r="11">
          <cell r="A11" t="str">
            <v>ZA0.J</v>
          </cell>
          <cell r="B11">
            <v>119</v>
          </cell>
          <cell r="C11" t="str">
            <v>Poláková</v>
          </cell>
          <cell r="D11" t="str">
            <v>Veselá </v>
          </cell>
          <cell r="E11">
            <v>6</v>
          </cell>
          <cell r="F11">
            <v>1</v>
          </cell>
        </row>
        <row r="12">
          <cell r="A12" t="str">
            <v>ZA0.K</v>
          </cell>
          <cell r="B12">
            <v>111</v>
          </cell>
          <cell r="C12" t="str">
            <v/>
          </cell>
          <cell r="D12" t="str">
            <v/>
          </cell>
          <cell r="E12">
            <v>0</v>
          </cell>
          <cell r="F12">
            <v>0</v>
          </cell>
        </row>
        <row r="13">
          <cell r="A13" t="str">
            <v>ZA0.L</v>
          </cell>
          <cell r="B13">
            <v>127</v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</row>
        <row r="14">
          <cell r="A14" t="str">
            <v>ZA0.M</v>
          </cell>
          <cell r="B14">
            <v>107</v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</row>
        <row r="15">
          <cell r="A15" t="str">
            <v>ZA0.N</v>
          </cell>
          <cell r="B15">
            <v>123</v>
          </cell>
          <cell r="C15" t="str">
            <v>Sedliská</v>
          </cell>
          <cell r="D15" t="str">
            <v>Tichá</v>
          </cell>
          <cell r="E15">
            <v>1</v>
          </cell>
          <cell r="F15">
            <v>6</v>
          </cell>
        </row>
        <row r="16">
          <cell r="A16" t="str">
            <v>ZA0.O</v>
          </cell>
          <cell r="B16">
            <v>115</v>
          </cell>
          <cell r="C16" t="str">
            <v>Kožlová</v>
          </cell>
          <cell r="D16" t="str">
            <v>Žalmanová</v>
          </cell>
          <cell r="E16">
            <v>6</v>
          </cell>
          <cell r="F16">
            <v>3</v>
          </cell>
        </row>
        <row r="17">
          <cell r="A17" t="str">
            <v>ZA0.P</v>
          </cell>
          <cell r="B17">
            <v>131</v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</row>
        <row r="18">
          <cell r="A18" t="str">
            <v>ZA1.A</v>
          </cell>
          <cell r="B18">
            <v>201</v>
          </cell>
          <cell r="C18" t="str">
            <v>Hubrtová V.</v>
          </cell>
          <cell r="D18" t="str">
            <v>Pourová</v>
          </cell>
          <cell r="E18">
            <v>6</v>
          </cell>
          <cell r="F18">
            <v>5</v>
          </cell>
        </row>
        <row r="19">
          <cell r="A19" t="str">
            <v>ZA1.B</v>
          </cell>
          <cell r="B19">
            <v>209</v>
          </cell>
          <cell r="C19" t="str">
            <v>Hubrtová M.</v>
          </cell>
          <cell r="D19" t="str">
            <v>Šustáčková</v>
          </cell>
          <cell r="E19">
            <v>2</v>
          </cell>
          <cell r="F19">
            <v>6</v>
          </cell>
        </row>
        <row r="20">
          <cell r="A20" t="str">
            <v>ZA1.C</v>
          </cell>
          <cell r="B20">
            <v>205</v>
          </cell>
          <cell r="C20" t="str">
            <v>Mašková</v>
          </cell>
          <cell r="D20" t="str">
            <v>Festová</v>
          </cell>
          <cell r="E20">
            <v>6</v>
          </cell>
          <cell r="F20">
            <v>5</v>
          </cell>
        </row>
        <row r="21">
          <cell r="A21" t="str">
            <v>ZA1.D</v>
          </cell>
          <cell r="B21">
            <v>213</v>
          </cell>
          <cell r="C21" t="str">
            <v>Knedlhansová</v>
          </cell>
          <cell r="D21" t="str">
            <v>Malá</v>
          </cell>
          <cell r="E21">
            <v>2</v>
          </cell>
          <cell r="F21">
            <v>6</v>
          </cell>
        </row>
        <row r="22">
          <cell r="A22" t="str">
            <v>ZA1.E</v>
          </cell>
          <cell r="B22">
            <v>203</v>
          </cell>
          <cell r="C22" t="str">
            <v>Liebová</v>
          </cell>
          <cell r="D22" t="str">
            <v>Poláková</v>
          </cell>
          <cell r="E22">
            <v>5</v>
          </cell>
          <cell r="F22">
            <v>6</v>
          </cell>
        </row>
        <row r="23">
          <cell r="A23" t="str">
            <v>ZA1.F</v>
          </cell>
          <cell r="B23">
            <v>211</v>
          </cell>
          <cell r="C23" t="str">
            <v>Kolínská</v>
          </cell>
          <cell r="D23" t="str">
            <v>Kejlová ml.</v>
          </cell>
          <cell r="E23">
            <v>6</v>
          </cell>
          <cell r="F23">
            <v>1</v>
          </cell>
        </row>
        <row r="24">
          <cell r="A24" t="str">
            <v>ZA1.G</v>
          </cell>
          <cell r="B24">
            <v>207</v>
          </cell>
          <cell r="C24" t="str">
            <v>Křížová</v>
          </cell>
          <cell r="D24" t="str">
            <v>Tichá</v>
          </cell>
          <cell r="E24">
            <v>6</v>
          </cell>
          <cell r="F24">
            <v>0</v>
          </cell>
        </row>
        <row r="25">
          <cell r="A25" t="str">
            <v>ZA1.H</v>
          </cell>
          <cell r="B25">
            <v>215</v>
          </cell>
          <cell r="C25" t="str">
            <v>Kožlová</v>
          </cell>
          <cell r="D25" t="str">
            <v>Nováková</v>
          </cell>
          <cell r="E25">
            <v>2</v>
          </cell>
          <cell r="F25">
            <v>6</v>
          </cell>
        </row>
        <row r="26">
          <cell r="A26" t="str">
            <v>ZA2.A</v>
          </cell>
          <cell r="B26">
            <v>517</v>
          </cell>
          <cell r="C26" t="str">
            <v>Hubrtová V.</v>
          </cell>
          <cell r="D26" t="str">
            <v>Šustáčková</v>
          </cell>
          <cell r="E26">
            <v>6</v>
          </cell>
          <cell r="F26">
            <v>0</v>
          </cell>
        </row>
        <row r="27">
          <cell r="A27" t="str">
            <v>ZA2.B</v>
          </cell>
          <cell r="B27">
            <v>521</v>
          </cell>
          <cell r="C27" t="str">
            <v>Mašková</v>
          </cell>
          <cell r="D27" t="str">
            <v>Malá</v>
          </cell>
          <cell r="E27">
            <v>6</v>
          </cell>
          <cell r="F27">
            <v>4</v>
          </cell>
        </row>
        <row r="28">
          <cell r="A28" t="str">
            <v>ZA2.C</v>
          </cell>
          <cell r="B28">
            <v>519</v>
          </cell>
          <cell r="C28" t="str">
            <v>Poláková</v>
          </cell>
          <cell r="D28" t="str">
            <v>Kolínská</v>
          </cell>
          <cell r="E28">
            <v>6</v>
          </cell>
          <cell r="F28">
            <v>5</v>
          </cell>
        </row>
        <row r="29">
          <cell r="A29" t="str">
            <v>ZA2.D</v>
          </cell>
          <cell r="B29">
            <v>523</v>
          </cell>
          <cell r="C29" t="str">
            <v>Křížová</v>
          </cell>
          <cell r="D29" t="str">
            <v>Nováková</v>
          </cell>
          <cell r="E29">
            <v>1</v>
          </cell>
          <cell r="F29">
            <v>6</v>
          </cell>
        </row>
        <row r="30">
          <cell r="A30" t="str">
            <v>ZB1aA</v>
          </cell>
          <cell r="B30">
            <v>301</v>
          </cell>
          <cell r="C30" t="str">
            <v/>
          </cell>
          <cell r="D30" t="str">
            <v/>
          </cell>
          <cell r="E30">
            <v>0</v>
          </cell>
          <cell r="F30">
            <v>0</v>
          </cell>
        </row>
        <row r="31">
          <cell r="A31" t="str">
            <v>ZB1aB</v>
          </cell>
          <cell r="B31">
            <v>309</v>
          </cell>
          <cell r="C31" t="str">
            <v/>
          </cell>
          <cell r="D31" t="str">
            <v/>
          </cell>
          <cell r="E31">
            <v>0</v>
          </cell>
          <cell r="F31">
            <v>0</v>
          </cell>
        </row>
        <row r="32">
          <cell r="A32" t="str">
            <v>ZB1aC</v>
          </cell>
          <cell r="B32">
            <v>305</v>
          </cell>
          <cell r="C32" t="str">
            <v/>
          </cell>
          <cell r="D32" t="str">
            <v/>
          </cell>
          <cell r="E32">
            <v>0</v>
          </cell>
          <cell r="F32">
            <v>0</v>
          </cell>
        </row>
        <row r="33">
          <cell r="A33" t="str">
            <v>ZB1aD</v>
          </cell>
          <cell r="B33">
            <v>313</v>
          </cell>
          <cell r="C33" t="str">
            <v/>
          </cell>
          <cell r="D33" t="str">
            <v/>
          </cell>
          <cell r="E33">
            <v>0</v>
          </cell>
          <cell r="F33">
            <v>0</v>
          </cell>
        </row>
        <row r="34">
          <cell r="A34" t="str">
            <v>ZB1aE</v>
          </cell>
          <cell r="B34">
            <v>303</v>
          </cell>
          <cell r="C34" t="str">
            <v/>
          </cell>
          <cell r="D34" t="str">
            <v/>
          </cell>
          <cell r="E34">
            <v>0</v>
          </cell>
          <cell r="F34">
            <v>0</v>
          </cell>
        </row>
        <row r="35">
          <cell r="A35" t="str">
            <v>ZB1aF</v>
          </cell>
          <cell r="B35">
            <v>311</v>
          </cell>
          <cell r="C35" t="str">
            <v/>
          </cell>
          <cell r="D35" t="str">
            <v/>
          </cell>
          <cell r="E35">
            <v>0</v>
          </cell>
          <cell r="F35">
            <v>0</v>
          </cell>
        </row>
        <row r="36">
          <cell r="A36" t="str">
            <v>ZB1aG</v>
          </cell>
          <cell r="B36">
            <v>307</v>
          </cell>
          <cell r="C36" t="str">
            <v/>
          </cell>
          <cell r="D36" t="str">
            <v/>
          </cell>
          <cell r="E36">
            <v>0</v>
          </cell>
          <cell r="F36">
            <v>0</v>
          </cell>
        </row>
        <row r="37">
          <cell r="A37" t="str">
            <v>ZB1aH</v>
          </cell>
          <cell r="B37">
            <v>315</v>
          </cell>
          <cell r="C37" t="str">
            <v/>
          </cell>
          <cell r="D37" t="str">
            <v/>
          </cell>
          <cell r="E37">
            <v>0</v>
          </cell>
          <cell r="F37">
            <v>0</v>
          </cell>
        </row>
        <row r="38">
          <cell r="A38" t="str">
            <v>ZB1bA</v>
          </cell>
          <cell r="B38">
            <v>401</v>
          </cell>
          <cell r="C38" t="str">
            <v>Gultová</v>
          </cell>
          <cell r="D38" t="str">
            <v>Knedlhansová</v>
          </cell>
          <cell r="E38">
            <v>5</v>
          </cell>
          <cell r="F38">
            <v>2</v>
          </cell>
        </row>
        <row r="39">
          <cell r="A39" t="str">
            <v>ZB1bB</v>
          </cell>
          <cell r="B39">
            <v>409</v>
          </cell>
          <cell r="C39" t="str">
            <v>Kvapilová</v>
          </cell>
          <cell r="D39" t="str">
            <v>Festová</v>
          </cell>
          <cell r="E39">
            <v>4</v>
          </cell>
          <cell r="F39">
            <v>5</v>
          </cell>
        </row>
        <row r="40">
          <cell r="A40" t="str">
            <v>ZB1bC</v>
          </cell>
          <cell r="B40">
            <v>405</v>
          </cell>
          <cell r="C40" t="str">
            <v>Halamková</v>
          </cell>
          <cell r="D40" t="str">
            <v>Hubrtová M.</v>
          </cell>
          <cell r="E40">
            <v>2</v>
          </cell>
          <cell r="F40">
            <v>5</v>
          </cell>
        </row>
        <row r="41">
          <cell r="A41" t="str">
            <v>ZB1bD</v>
          </cell>
          <cell r="B41">
            <v>413</v>
          </cell>
          <cell r="C41" t="str">
            <v/>
          </cell>
          <cell r="D41" t="str">
            <v/>
          </cell>
          <cell r="E41">
            <v>0</v>
          </cell>
          <cell r="F41">
            <v>0</v>
          </cell>
        </row>
        <row r="42">
          <cell r="A42" t="str">
            <v>ZB1bE</v>
          </cell>
          <cell r="B42">
            <v>403</v>
          </cell>
          <cell r="C42" t="str">
            <v>Veselá </v>
          </cell>
          <cell r="D42" t="str">
            <v>Kožlová</v>
          </cell>
          <cell r="E42">
            <v>3</v>
          </cell>
          <cell r="F42">
            <v>5</v>
          </cell>
        </row>
        <row r="43">
          <cell r="A43" t="str">
            <v>ZB1bF</v>
          </cell>
          <cell r="B43">
            <v>411</v>
          </cell>
          <cell r="C43" t="str">
            <v/>
          </cell>
          <cell r="D43" t="str">
            <v/>
          </cell>
          <cell r="E43">
            <v>0</v>
          </cell>
          <cell r="F43">
            <v>0</v>
          </cell>
        </row>
        <row r="44">
          <cell r="A44" t="str">
            <v>ZB1bG</v>
          </cell>
          <cell r="B44">
            <v>407</v>
          </cell>
          <cell r="C44" t="str">
            <v>Sedliská</v>
          </cell>
          <cell r="D44" t="str">
            <v>Kejlová ml.</v>
          </cell>
          <cell r="E44">
            <v>1</v>
          </cell>
          <cell r="F44">
            <v>5</v>
          </cell>
        </row>
        <row r="45">
          <cell r="A45" t="str">
            <v>ZB1bH</v>
          </cell>
          <cell r="B45">
            <v>415</v>
          </cell>
          <cell r="C45" t="str">
            <v>Žalmanová</v>
          </cell>
          <cell r="D45" t="str">
            <v>Liebová</v>
          </cell>
          <cell r="E45">
            <v>3</v>
          </cell>
          <cell r="F45">
            <v>5</v>
          </cell>
        </row>
        <row r="46">
          <cell r="A46" t="str">
            <v>ZB2aA</v>
          </cell>
          <cell r="B46">
            <v>617</v>
          </cell>
          <cell r="C46" t="str">
            <v>Gultová</v>
          </cell>
          <cell r="D46" t="str">
            <v>Festová</v>
          </cell>
          <cell r="E46">
            <v>3</v>
          </cell>
          <cell r="F46">
            <v>5</v>
          </cell>
        </row>
        <row r="47">
          <cell r="A47" t="str">
            <v>ZB2aB</v>
          </cell>
          <cell r="B47">
            <v>621</v>
          </cell>
          <cell r="C47" t="str">
            <v>Hubrtová M.</v>
          </cell>
          <cell r="D47" t="str">
            <v>Pourová</v>
          </cell>
          <cell r="E47">
            <v>2</v>
          </cell>
          <cell r="F47">
            <v>5</v>
          </cell>
        </row>
        <row r="48">
          <cell r="A48" t="str">
            <v>ZB2aC</v>
          </cell>
          <cell r="B48">
            <v>619</v>
          </cell>
          <cell r="C48" t="str">
            <v>Kožlová</v>
          </cell>
          <cell r="D48" t="str">
            <v>Tichá</v>
          </cell>
          <cell r="E48">
            <v>5</v>
          </cell>
          <cell r="F48">
            <v>4</v>
          </cell>
        </row>
        <row r="49">
          <cell r="A49" t="str">
            <v>ZB2aD</v>
          </cell>
          <cell r="B49">
            <v>623</v>
          </cell>
          <cell r="C49" t="str">
            <v>Kejlová ml.</v>
          </cell>
          <cell r="D49" t="str">
            <v>Liebová</v>
          </cell>
          <cell r="E49">
            <v>3</v>
          </cell>
          <cell r="F49">
            <v>5</v>
          </cell>
        </row>
        <row r="50">
          <cell r="A50" t="str">
            <v>ZB2bA</v>
          </cell>
          <cell r="B50">
            <v>717</v>
          </cell>
          <cell r="C50" t="str">
            <v>Festová</v>
          </cell>
          <cell r="D50" t="str">
            <v>Křížová</v>
          </cell>
          <cell r="E50">
            <v>5</v>
          </cell>
          <cell r="F50">
            <v>2</v>
          </cell>
        </row>
        <row r="51">
          <cell r="A51" t="str">
            <v>ZB2bB</v>
          </cell>
          <cell r="B51">
            <v>721</v>
          </cell>
          <cell r="C51" t="str">
            <v>Pourová</v>
          </cell>
          <cell r="D51" t="str">
            <v>Kolínská</v>
          </cell>
          <cell r="E51">
            <v>1</v>
          </cell>
          <cell r="F51">
            <v>5</v>
          </cell>
        </row>
        <row r="52">
          <cell r="A52" t="str">
            <v>ZB2bC</v>
          </cell>
          <cell r="B52">
            <v>719</v>
          </cell>
          <cell r="C52" t="str">
            <v>Kožlová</v>
          </cell>
          <cell r="D52" t="str">
            <v>Malá</v>
          </cell>
          <cell r="E52">
            <v>3</v>
          </cell>
          <cell r="F52">
            <v>5</v>
          </cell>
        </row>
        <row r="53">
          <cell r="A53" t="str">
            <v>ZB2bD</v>
          </cell>
          <cell r="B53">
            <v>723</v>
          </cell>
          <cell r="C53" t="str">
            <v>Liebová</v>
          </cell>
          <cell r="D53" t="str">
            <v>Šustáčková</v>
          </cell>
          <cell r="E53">
            <v>5</v>
          </cell>
          <cell r="F53">
            <v>2</v>
          </cell>
        </row>
        <row r="54">
          <cell r="A54" t="str">
            <v>ZFI3H</v>
          </cell>
          <cell r="B54">
            <v>920</v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</row>
        <row r="55">
          <cell r="A55" t="str">
            <v>ZFINA</v>
          </cell>
          <cell r="B55">
            <v>1020</v>
          </cell>
          <cell r="C55" t="str">
            <v>Hubrtová V.</v>
          </cell>
          <cell r="D55" t="str">
            <v>Nováková</v>
          </cell>
          <cell r="E55">
            <v>6</v>
          </cell>
          <cell r="F55">
            <v>4</v>
          </cell>
        </row>
        <row r="56">
          <cell r="A56" t="str">
            <v>ZQF.A</v>
          </cell>
          <cell r="B56">
            <v>817</v>
          </cell>
          <cell r="C56" t="str">
            <v>Hubrtová V.</v>
          </cell>
          <cell r="D56" t="str">
            <v>Festová</v>
          </cell>
          <cell r="E56">
            <v>6</v>
          </cell>
          <cell r="F56">
            <v>1</v>
          </cell>
        </row>
        <row r="57">
          <cell r="A57" t="str">
            <v>ZQF.B</v>
          </cell>
          <cell r="B57">
            <v>821</v>
          </cell>
          <cell r="C57" t="str">
            <v>Mašková</v>
          </cell>
          <cell r="D57" t="str">
            <v>Malá</v>
          </cell>
          <cell r="E57">
            <v>6</v>
          </cell>
          <cell r="F57">
            <v>2</v>
          </cell>
        </row>
        <row r="58">
          <cell r="A58" t="str">
            <v>ZQF.C</v>
          </cell>
          <cell r="B58">
            <v>819</v>
          </cell>
          <cell r="C58" t="str">
            <v>Poláková</v>
          </cell>
          <cell r="D58" t="str">
            <v>Liebová</v>
          </cell>
          <cell r="E58">
            <v>4</v>
          </cell>
          <cell r="F58">
            <v>6</v>
          </cell>
        </row>
        <row r="59">
          <cell r="A59" t="str">
            <v>ZQF.D</v>
          </cell>
          <cell r="B59">
            <v>823</v>
          </cell>
          <cell r="C59" t="str">
            <v>Nováková</v>
          </cell>
          <cell r="D59" t="str">
            <v>Kolínská</v>
          </cell>
          <cell r="E59">
            <v>6</v>
          </cell>
          <cell r="F59">
            <v>0</v>
          </cell>
        </row>
        <row r="60">
          <cell r="A60" t="str">
            <v>ZSF.A</v>
          </cell>
          <cell r="B60">
            <v>924</v>
          </cell>
          <cell r="C60" t="str">
            <v>Hubrtová V.</v>
          </cell>
          <cell r="D60" t="str">
            <v>Mašková</v>
          </cell>
          <cell r="E60">
            <v>6</v>
          </cell>
          <cell r="F60">
            <v>4</v>
          </cell>
        </row>
        <row r="61">
          <cell r="A61" t="str">
            <v>ZSF.B</v>
          </cell>
          <cell r="B61">
            <v>922</v>
          </cell>
          <cell r="C61" t="str">
            <v>Liebová</v>
          </cell>
          <cell r="D61" t="str">
            <v>Nováková</v>
          </cell>
          <cell r="E61">
            <v>2</v>
          </cell>
          <cell r="F6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70"/>
  <sheetViews>
    <sheetView zoomScale="120" zoomScaleNormal="120" workbookViewId="0" topLeftCell="A1">
      <selection activeCell="A24" sqref="A24"/>
    </sheetView>
  </sheetViews>
  <sheetFormatPr defaultColWidth="9.00390625" defaultRowHeight="12.75"/>
  <cols>
    <col min="1" max="1" width="35.375" style="7" customWidth="1"/>
    <col min="2" max="2" width="29.625" style="7" customWidth="1"/>
    <col min="3" max="3" width="10.25390625" style="7" customWidth="1"/>
    <col min="4" max="4" width="9.125" style="7" customWidth="1"/>
    <col min="5" max="7" width="9.125" style="8" customWidth="1"/>
    <col min="8" max="16384" width="9.125" style="7" customWidth="1"/>
  </cols>
  <sheetData>
    <row r="1" spans="1:3" ht="26.25" customHeight="1" thickBot="1">
      <c r="A1" s="340" t="s">
        <v>64</v>
      </c>
      <c r="B1" s="341"/>
      <c r="C1" s="342"/>
    </row>
    <row r="2" spans="1:3" ht="12.75" customHeight="1">
      <c r="A2" s="180"/>
      <c r="B2" s="180"/>
      <c r="C2" s="46"/>
    </row>
    <row r="3" spans="1:3" ht="12.75" customHeight="1">
      <c r="A3" s="47"/>
      <c r="B3" s="181"/>
      <c r="C3" s="46"/>
    </row>
    <row r="4" spans="1:3" ht="12.75" customHeight="1">
      <c r="A4" s="181" t="s">
        <v>80</v>
      </c>
      <c r="B4" s="207" t="s">
        <v>63</v>
      </c>
      <c r="C4" s="46"/>
    </row>
    <row r="5" spans="1:3" ht="12.75" customHeight="1">
      <c r="A5" s="181" t="s">
        <v>81</v>
      </c>
      <c r="B5" s="208">
        <v>9</v>
      </c>
      <c r="C5" s="46"/>
    </row>
    <row r="6" spans="1:3" ht="12.75" customHeight="1">
      <c r="A6" s="181" t="s">
        <v>82</v>
      </c>
      <c r="B6" s="251">
        <f>COUNT(Účastníci!E3:E18)</f>
        <v>0</v>
      </c>
      <c r="C6" s="46"/>
    </row>
    <row r="7" spans="1:3" ht="12.75" customHeight="1">
      <c r="A7" s="181" t="s">
        <v>83</v>
      </c>
      <c r="B7" s="209">
        <f ca="1">TODAY()</f>
        <v>40504</v>
      </c>
      <c r="C7" s="46"/>
    </row>
    <row r="8" spans="1:3" ht="12.75" customHeight="1" thickBot="1">
      <c r="A8" s="181"/>
      <c r="B8" s="47"/>
      <c r="C8" s="46"/>
    </row>
    <row r="9" spans="1:3" ht="12.75" customHeight="1">
      <c r="A9" s="182"/>
      <c r="B9" s="183"/>
      <c r="C9" s="184"/>
    </row>
    <row r="10" spans="1:3" ht="12.75" customHeight="1">
      <c r="A10" s="43" t="s">
        <v>84</v>
      </c>
      <c r="B10" s="210" t="s">
        <v>3</v>
      </c>
      <c r="C10" s="46"/>
    </row>
    <row r="11" spans="1:3" ht="12.75" customHeight="1">
      <c r="A11" s="43" t="s">
        <v>60</v>
      </c>
      <c r="B11" s="210" t="s">
        <v>4</v>
      </c>
      <c r="C11" s="46"/>
    </row>
    <row r="12" spans="1:3" ht="12.75" customHeight="1">
      <c r="A12" s="43" t="s">
        <v>86</v>
      </c>
      <c r="B12" s="210" t="s">
        <v>22</v>
      </c>
      <c r="C12" s="46"/>
    </row>
    <row r="13" spans="1:3" ht="12.75" customHeight="1">
      <c r="A13" s="43" t="s">
        <v>85</v>
      </c>
      <c r="B13" s="210" t="s">
        <v>58</v>
      </c>
      <c r="C13" s="46"/>
    </row>
    <row r="14" spans="1:3" ht="12.75" customHeight="1" thickBot="1">
      <c r="A14" s="185"/>
      <c r="B14" s="186"/>
      <c r="C14" s="48"/>
    </row>
    <row r="15" ht="12.75" customHeight="1"/>
    <row r="16" spans="1:3" ht="12.75" customHeight="1">
      <c r="A16" s="9"/>
      <c r="B16" s="9"/>
      <c r="C16" s="10"/>
    </row>
    <row r="17" spans="1:3" s="12" customFormat="1" ht="12.75" customHeight="1">
      <c r="A17" s="9"/>
      <c r="B17" s="9"/>
      <c r="C17" s="10"/>
    </row>
    <row r="18" spans="1:3" s="12" customFormat="1" ht="12.75" customHeight="1">
      <c r="A18" s="13"/>
      <c r="B18" s="214" t="s">
        <v>56</v>
      </c>
      <c r="C18" s="13"/>
    </row>
    <row r="19" spans="1:3" s="12" customFormat="1" ht="12.75" customHeight="1">
      <c r="A19" s="13"/>
      <c r="B19" s="13"/>
      <c r="C19" s="13"/>
    </row>
    <row r="20" spans="1:3" s="12" customFormat="1" ht="12.75" customHeight="1">
      <c r="A20" s="14"/>
      <c r="B20" s="14"/>
      <c r="C20" s="13"/>
    </row>
    <row r="21" spans="1:3" s="12" customFormat="1" ht="12.75" customHeight="1">
      <c r="A21" s="14"/>
      <c r="B21" s="14"/>
      <c r="C21" s="13"/>
    </row>
    <row r="22" spans="1:3" s="12" customFormat="1" ht="12.75" customHeight="1">
      <c r="A22" s="14"/>
      <c r="B22" s="14"/>
      <c r="C22" s="13"/>
    </row>
    <row r="23" spans="1:3" s="12" customFormat="1" ht="12.75" customHeight="1">
      <c r="A23" s="14"/>
      <c r="B23" s="14"/>
      <c r="C23" s="13"/>
    </row>
    <row r="24" spans="1:3" s="12" customFormat="1" ht="12.75" customHeight="1">
      <c r="A24" s="14"/>
      <c r="B24" s="14"/>
      <c r="C24" s="13"/>
    </row>
    <row r="25" spans="1:3" s="12" customFormat="1" ht="12.75" customHeight="1">
      <c r="A25" s="13"/>
      <c r="B25" s="13"/>
      <c r="C25" s="13"/>
    </row>
    <row r="26" spans="1:3" s="12" customFormat="1" ht="12.75" customHeight="1">
      <c r="A26" s="13"/>
      <c r="B26" s="11"/>
      <c r="C26" s="13"/>
    </row>
    <row r="27" spans="1:3" s="12" customFormat="1" ht="12.75" customHeight="1">
      <c r="A27" s="13"/>
      <c r="B27" s="11"/>
      <c r="C27" s="13"/>
    </row>
    <row r="28" spans="1:3" s="12" customFormat="1" ht="12.75" customHeight="1">
      <c r="A28" s="13"/>
      <c r="B28" s="13"/>
      <c r="C28" s="13"/>
    </row>
    <row r="29" spans="1:3" s="12" customFormat="1" ht="12.75" customHeight="1">
      <c r="A29" s="13"/>
      <c r="B29" s="13"/>
      <c r="C29" s="13"/>
    </row>
    <row r="30" spans="1:3" s="12" customFormat="1" ht="12.75" customHeight="1">
      <c r="A30" s="13"/>
      <c r="B30" s="13"/>
      <c r="C30" s="13"/>
    </row>
    <row r="31" spans="1:3" s="12" customFormat="1" ht="12.75" customHeight="1">
      <c r="A31" s="15"/>
      <c r="B31" s="15"/>
      <c r="C31" s="13"/>
    </row>
    <row r="32" spans="1:3" s="12" customFormat="1" ht="12.75" customHeight="1">
      <c r="A32" s="13"/>
      <c r="B32" s="13"/>
      <c r="C32" s="13"/>
    </row>
    <row r="33" spans="1:3" s="12" customFormat="1" ht="12.75" customHeight="1">
      <c r="A33" s="13"/>
      <c r="B33" s="13"/>
      <c r="C33" s="13"/>
    </row>
    <row r="34" spans="1:3" s="12" customFormat="1" ht="12.75" customHeight="1">
      <c r="A34" s="13"/>
      <c r="B34" s="13"/>
      <c r="C34" s="13"/>
    </row>
    <row r="35" spans="1:3" s="12" customFormat="1" ht="12.75" customHeight="1">
      <c r="A35" s="13"/>
      <c r="B35" s="13"/>
      <c r="C35" s="13"/>
    </row>
    <row r="36" spans="1:3" s="12" customFormat="1" ht="12.75" customHeight="1">
      <c r="A36" s="14"/>
      <c r="B36" s="14"/>
      <c r="C36" s="13"/>
    </row>
    <row r="37" spans="1:3" s="12" customFormat="1" ht="12.75" customHeight="1">
      <c r="A37" s="14"/>
      <c r="B37" s="14"/>
      <c r="C37" s="13"/>
    </row>
    <row r="38" spans="1:3" s="12" customFormat="1" ht="12.75" customHeight="1">
      <c r="A38" s="14"/>
      <c r="B38" s="14"/>
      <c r="C38" s="13"/>
    </row>
    <row r="39" spans="1:3" s="12" customFormat="1" ht="12.75" customHeight="1">
      <c r="A39" s="14"/>
      <c r="B39" s="14"/>
      <c r="C39" s="13"/>
    </row>
    <row r="40" spans="1:3" s="12" customFormat="1" ht="12.75" customHeight="1">
      <c r="A40" s="14"/>
      <c r="B40" s="14"/>
      <c r="C40" s="13"/>
    </row>
    <row r="41" spans="1:3" s="12" customFormat="1" ht="12.75" customHeight="1">
      <c r="A41" s="14"/>
      <c r="B41" s="14"/>
      <c r="C41" s="13"/>
    </row>
    <row r="42" spans="1:2" s="12" customFormat="1" ht="12.75" customHeight="1">
      <c r="A42" s="13"/>
      <c r="B42" s="13"/>
    </row>
    <row r="43" spans="1:2" s="12" customFormat="1" ht="12.75" customHeight="1">
      <c r="A43" s="13"/>
      <c r="B43" s="13"/>
    </row>
    <row r="44" spans="1:2" s="12" customFormat="1" ht="12.75" customHeight="1">
      <c r="A44" s="13"/>
      <c r="B44" s="13"/>
    </row>
    <row r="45" spans="1:2" s="12" customFormat="1" ht="12.75" customHeight="1">
      <c r="A45" s="13"/>
      <c r="B45" s="14"/>
    </row>
    <row r="46" spans="1:2" s="12" customFormat="1" ht="12.75" customHeight="1">
      <c r="A46" s="14"/>
      <c r="B46" s="14"/>
    </row>
    <row r="47" spans="1:2" s="12" customFormat="1" ht="12.75" customHeight="1">
      <c r="A47" s="13"/>
      <c r="B47" s="14"/>
    </row>
    <row r="48" spans="1:2" s="12" customFormat="1" ht="12.75" customHeight="1">
      <c r="A48" s="14"/>
      <c r="B48" s="14"/>
    </row>
    <row r="49" spans="1:2" s="12" customFormat="1" ht="12.75" customHeight="1">
      <c r="A49" s="14"/>
      <c r="B49" s="14"/>
    </row>
    <row r="50" spans="1:2" s="12" customFormat="1" ht="12.75" customHeight="1">
      <c r="A50" s="13"/>
      <c r="B50" s="13"/>
    </row>
    <row r="51" spans="1:2" s="12" customFormat="1" ht="12.75" customHeight="1">
      <c r="A51" s="13"/>
      <c r="B51" s="13"/>
    </row>
    <row r="52" spans="1:2" s="12" customFormat="1" ht="12.75" customHeight="1">
      <c r="A52" s="13"/>
      <c r="B52" s="13"/>
    </row>
    <row r="53" spans="1:2" s="12" customFormat="1" ht="12.75" customHeight="1">
      <c r="A53" s="13"/>
      <c r="B53" s="13"/>
    </row>
    <row r="54" spans="1:2" s="12" customFormat="1" ht="12.75" customHeight="1">
      <c r="A54" s="13"/>
      <c r="B54" s="13"/>
    </row>
    <row r="55" spans="1:2" ht="12.75" customHeight="1">
      <c r="A55" s="16"/>
      <c r="B55" s="16"/>
    </row>
    <row r="56" spans="1:2" ht="12.75" customHeight="1">
      <c r="A56" s="16"/>
      <c r="B56" s="16"/>
    </row>
    <row r="57" spans="1:2" ht="12.75" customHeight="1">
      <c r="A57" s="16"/>
      <c r="B57" s="16"/>
    </row>
    <row r="58" spans="1:2" ht="12.75" customHeight="1">
      <c r="A58" s="16"/>
      <c r="B58" s="16"/>
    </row>
    <row r="59" spans="1:2" ht="12.75" customHeight="1">
      <c r="A59" s="16"/>
      <c r="B59" s="16"/>
    </row>
    <row r="60" spans="1:2" ht="12.75" customHeight="1">
      <c r="A60" s="16"/>
      <c r="B60" s="16"/>
    </row>
    <row r="61" spans="1:2" ht="12.75" customHeight="1">
      <c r="A61" s="16"/>
      <c r="B61" s="16"/>
    </row>
    <row r="62" spans="1:2" ht="12.75" customHeight="1">
      <c r="A62" s="16"/>
      <c r="B62" s="16"/>
    </row>
    <row r="63" spans="1:2" ht="12.75" customHeight="1">
      <c r="A63" s="16"/>
      <c r="B63" s="16"/>
    </row>
    <row r="64" spans="1:2" ht="12.75" customHeight="1">
      <c r="A64" s="16"/>
      <c r="B64" s="16"/>
    </row>
    <row r="65" spans="1:2" ht="12.75" customHeight="1">
      <c r="A65" s="16"/>
      <c r="B65" s="16"/>
    </row>
    <row r="66" spans="1:2" ht="12.75" customHeight="1">
      <c r="A66" s="16"/>
      <c r="B66" s="16"/>
    </row>
    <row r="67" spans="1:2" ht="12.75" customHeight="1">
      <c r="A67" s="16"/>
      <c r="B67" s="16"/>
    </row>
    <row r="68" spans="1:2" ht="12.75" customHeight="1">
      <c r="A68" s="16"/>
      <c r="B68" s="16"/>
    </row>
    <row r="69" spans="1:2" ht="12.75" customHeight="1">
      <c r="A69" s="16"/>
      <c r="B69" s="16"/>
    </row>
    <row r="70" spans="1:2" ht="12.75" customHeight="1">
      <c r="A70" s="16"/>
      <c r="B70" s="16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Y301"/>
  <sheetViews>
    <sheetView tabSelected="1" workbookViewId="0" topLeftCell="A1">
      <pane ySplit="2" topLeftCell="BM3" activePane="bottomLeft" state="frozen"/>
      <selection pane="topLeft" activeCell="A1" sqref="A1"/>
      <selection pane="bottomLeft" activeCell="B26" sqref="B26"/>
    </sheetView>
  </sheetViews>
  <sheetFormatPr defaultColWidth="9.00390625" defaultRowHeight="12.75"/>
  <cols>
    <col min="1" max="1" width="4.875" style="283" customWidth="1"/>
    <col min="2" max="2" width="23.00390625" style="263" customWidth="1"/>
    <col min="3" max="3" width="21.00390625" style="263" customWidth="1"/>
    <col min="4" max="4" width="11.25390625" style="263" customWidth="1"/>
    <col min="5" max="5" width="10.625" style="283" customWidth="1"/>
    <col min="6" max="6" width="8.75390625" style="263" customWidth="1"/>
    <col min="7" max="7" width="33.25390625" style="263" customWidth="1"/>
    <col min="8" max="8" width="9.375" style="263" customWidth="1"/>
    <col min="9" max="9" width="12.375" style="263" customWidth="1"/>
    <col min="10" max="10" width="11.00390625" style="263" customWidth="1"/>
    <col min="11" max="11" width="2.00390625" style="263" customWidth="1"/>
    <col min="12" max="12" width="20.75390625" style="263" customWidth="1"/>
    <col min="13" max="13" width="2.00390625" style="263" customWidth="1"/>
    <col min="14" max="14" width="2.625" style="263" customWidth="1"/>
    <col min="15" max="15" width="21.875" style="263" customWidth="1"/>
    <col min="16" max="16" width="25.00390625" style="263" customWidth="1"/>
    <col min="17" max="17" width="19.00390625" style="263" customWidth="1"/>
    <col min="18" max="18" width="44.875" style="263" customWidth="1"/>
    <col min="19" max="20" width="7.125" style="263" customWidth="1"/>
    <col min="21" max="21" width="6.125" style="263" customWidth="1"/>
    <col min="22" max="22" width="6.00390625" style="263" customWidth="1"/>
    <col min="23" max="16384" width="9.125" style="263" customWidth="1"/>
  </cols>
  <sheetData>
    <row r="1" spans="1:13" ht="28.5" customHeight="1" thickBot="1">
      <c r="A1" s="258" t="s">
        <v>71</v>
      </c>
      <c r="B1" s="259"/>
      <c r="C1" s="259"/>
      <c r="D1" s="260"/>
      <c r="E1" s="260"/>
      <c r="F1" s="261"/>
      <c r="G1" s="259"/>
      <c r="H1" s="261"/>
      <c r="I1" s="261"/>
      <c r="J1" s="261"/>
      <c r="K1" s="261"/>
      <c r="L1" s="261"/>
      <c r="M1" s="262"/>
    </row>
    <row r="2" spans="1:20" ht="16.5" thickBot="1" thickTop="1">
      <c r="A2" s="264" t="s">
        <v>88</v>
      </c>
      <c r="B2" s="264" t="s">
        <v>36</v>
      </c>
      <c r="C2" s="264" t="s">
        <v>37</v>
      </c>
      <c r="D2" s="264" t="s">
        <v>57</v>
      </c>
      <c r="E2" s="264" t="str">
        <f>CONCATENATE("Žreb (",TEXT(COUNT(E3:E18),0),")")</f>
        <v>Žreb (0)</v>
      </c>
      <c r="F2" s="264" t="s">
        <v>62</v>
      </c>
      <c r="G2" s="264" t="s">
        <v>0</v>
      </c>
      <c r="H2" s="264" t="s">
        <v>39</v>
      </c>
      <c r="I2" s="264" t="s">
        <v>1</v>
      </c>
      <c r="J2" s="264" t="s">
        <v>40</v>
      </c>
      <c r="K2" s="265"/>
      <c r="L2" s="266" t="s">
        <v>41</v>
      </c>
      <c r="M2" s="267"/>
      <c r="P2" s="335"/>
      <c r="Q2" s="336"/>
      <c r="R2" s="336"/>
      <c r="S2" s="336"/>
      <c r="T2" s="337"/>
    </row>
    <row r="3" spans="1:25" ht="15" customHeight="1">
      <c r="A3" s="268">
        <v>1</v>
      </c>
      <c r="B3" s="269" t="s">
        <v>2</v>
      </c>
      <c r="C3" s="270" t="e">
        <f>VLOOKUP(B3,$P$3:$T$300,2,FALSE)</f>
        <v>#N/A</v>
      </c>
      <c r="D3" s="309"/>
      <c r="E3" s="271"/>
      <c r="F3" s="270" t="s">
        <v>2</v>
      </c>
      <c r="G3" s="270" t="e">
        <f>VLOOKUP(B3,$P$3:$T$300,3,FALSE)</f>
        <v>#N/A</v>
      </c>
      <c r="H3" s="270" t="e">
        <f>VLOOKUP(B3,$P$3:$T$300,4,FALSE)</f>
        <v>#N/A</v>
      </c>
      <c r="I3" s="270"/>
      <c r="J3" s="272">
        <f>IF(E3=0,"",IF(I3=0,9,I3)*1000+E3)</f>
      </c>
      <c r="K3" s="273"/>
      <c r="L3" s="274" t="str">
        <f>'Pom.tab.úč.'!R3</f>
        <v> </v>
      </c>
      <c r="M3" s="267"/>
      <c r="P3" s="307"/>
      <c r="Q3" s="308"/>
      <c r="R3" s="308"/>
      <c r="S3" s="308"/>
      <c r="T3" s="308"/>
      <c r="V3" s="275"/>
      <c r="W3" s="275"/>
      <c r="X3" s="275"/>
      <c r="Y3" s="275"/>
    </row>
    <row r="4" spans="1:25" ht="15" customHeight="1">
      <c r="A4" s="268">
        <f>A3+1</f>
        <v>2</v>
      </c>
      <c r="B4" s="269" t="s">
        <v>2</v>
      </c>
      <c r="C4" s="270" t="e">
        <f aca="true" t="shared" si="0" ref="C4:C18">VLOOKUP(B4,$P$3:$T$300,2,FALSE)</f>
        <v>#N/A</v>
      </c>
      <c r="D4" s="309"/>
      <c r="E4" s="271"/>
      <c r="F4" s="270" t="s">
        <v>2</v>
      </c>
      <c r="G4" s="270" t="e">
        <f aca="true" t="shared" si="1" ref="G4:G18">VLOOKUP(B4,$P$3:$T$300,3,FALSE)</f>
        <v>#N/A</v>
      </c>
      <c r="H4" s="270" t="e">
        <f aca="true" t="shared" si="2" ref="H4:H18">VLOOKUP(B4,$P$3:$T$300,4,FALSE)</f>
        <v>#N/A</v>
      </c>
      <c r="I4" s="270"/>
      <c r="J4" s="272">
        <f aca="true" t="shared" si="3" ref="J4:J18">IF(E4=0,"",IF(I4=0,9,I4)*1000+E4)</f>
      </c>
      <c r="K4" s="273"/>
      <c r="L4" s="276" t="str">
        <f>'Pom.tab.úč.'!R4</f>
        <v> </v>
      </c>
      <c r="M4" s="267">
        <f>IF(AND(L4&lt;&gt;" ",L4=L3),"!!!!!","")</f>
      </c>
      <c r="P4" s="307"/>
      <c r="Q4" s="308"/>
      <c r="R4" s="308"/>
      <c r="S4" s="308"/>
      <c r="T4" s="308"/>
      <c r="V4" s="275"/>
      <c r="W4" s="275"/>
      <c r="X4" s="275"/>
      <c r="Y4" s="275"/>
    </row>
    <row r="5" spans="1:25" ht="15" customHeight="1">
      <c r="A5" s="268">
        <f aca="true" t="shared" si="4" ref="A5:A18">A4+1</f>
        <v>3</v>
      </c>
      <c r="B5" s="269" t="s">
        <v>2</v>
      </c>
      <c r="C5" s="270" t="e">
        <f t="shared" si="0"/>
        <v>#N/A</v>
      </c>
      <c r="D5" s="309"/>
      <c r="E5" s="271"/>
      <c r="F5" s="270" t="s">
        <v>2</v>
      </c>
      <c r="G5" s="270" t="e">
        <f t="shared" si="1"/>
        <v>#N/A</v>
      </c>
      <c r="H5" s="270" t="e">
        <f t="shared" si="2"/>
        <v>#N/A</v>
      </c>
      <c r="I5" s="270"/>
      <c r="J5" s="272">
        <f t="shared" si="3"/>
      </c>
      <c r="K5" s="273"/>
      <c r="L5" s="276" t="str">
        <f>'Pom.tab.úč.'!R5</f>
        <v> </v>
      </c>
      <c r="M5" s="267">
        <f aca="true" t="shared" si="5" ref="M5:M18">IF(AND(L5&lt;&gt;" ",L5=L4),"!!!!!","")</f>
      </c>
      <c r="P5" s="307"/>
      <c r="Q5" s="308"/>
      <c r="R5" s="308"/>
      <c r="S5" s="308"/>
      <c r="T5" s="308"/>
      <c r="V5" s="275"/>
      <c r="W5" s="275"/>
      <c r="X5" s="275"/>
      <c r="Y5" s="275"/>
    </row>
    <row r="6" spans="1:25" ht="15" customHeight="1">
      <c r="A6" s="268">
        <f t="shared" si="4"/>
        <v>4</v>
      </c>
      <c r="B6" s="269" t="s">
        <v>2</v>
      </c>
      <c r="C6" s="270" t="e">
        <f t="shared" si="0"/>
        <v>#N/A</v>
      </c>
      <c r="D6" s="309"/>
      <c r="E6" s="271"/>
      <c r="F6" s="270" t="s">
        <v>2</v>
      </c>
      <c r="G6" s="270" t="e">
        <f t="shared" si="1"/>
        <v>#N/A</v>
      </c>
      <c r="H6" s="270" t="e">
        <f t="shared" si="2"/>
        <v>#N/A</v>
      </c>
      <c r="I6" s="270"/>
      <c r="J6" s="272">
        <f t="shared" si="3"/>
      </c>
      <c r="K6" s="273"/>
      <c r="L6" s="276" t="str">
        <f>'Pom.tab.úč.'!R6</f>
        <v> </v>
      </c>
      <c r="M6" s="267">
        <f t="shared" si="5"/>
      </c>
      <c r="P6" s="307"/>
      <c r="Q6" s="308"/>
      <c r="R6" s="308"/>
      <c r="S6" s="308"/>
      <c r="T6" s="308"/>
      <c r="V6" s="275"/>
      <c r="W6" s="275"/>
      <c r="X6" s="275"/>
      <c r="Y6" s="275"/>
    </row>
    <row r="7" spans="1:25" ht="15" customHeight="1">
      <c r="A7" s="268">
        <f t="shared" si="4"/>
        <v>5</v>
      </c>
      <c r="B7" s="269" t="s">
        <v>89</v>
      </c>
      <c r="C7" s="270" t="e">
        <f t="shared" si="0"/>
        <v>#N/A</v>
      </c>
      <c r="D7" s="309"/>
      <c r="E7" s="271"/>
      <c r="F7" s="270" t="s">
        <v>2</v>
      </c>
      <c r="G7" s="270" t="e">
        <f t="shared" si="1"/>
        <v>#N/A</v>
      </c>
      <c r="H7" s="270" t="e">
        <f t="shared" si="2"/>
        <v>#N/A</v>
      </c>
      <c r="I7" s="270"/>
      <c r="J7" s="272">
        <f t="shared" si="3"/>
      </c>
      <c r="K7" s="273"/>
      <c r="L7" s="276" t="str">
        <f>'Pom.tab.úč.'!R7</f>
        <v> </v>
      </c>
      <c r="M7" s="267">
        <f t="shared" si="5"/>
      </c>
      <c r="P7" s="307"/>
      <c r="Q7" s="308"/>
      <c r="R7" s="308"/>
      <c r="S7" s="308"/>
      <c r="T7" s="308"/>
      <c r="V7" s="275"/>
      <c r="W7" s="275"/>
      <c r="X7" s="275"/>
      <c r="Y7" s="275"/>
    </row>
    <row r="8" spans="1:25" ht="15" customHeight="1">
      <c r="A8" s="268">
        <f t="shared" si="4"/>
        <v>6</v>
      </c>
      <c r="B8" s="269" t="s">
        <v>2</v>
      </c>
      <c r="C8" s="270" t="e">
        <f t="shared" si="0"/>
        <v>#N/A</v>
      </c>
      <c r="D8" s="309"/>
      <c r="E8" s="271"/>
      <c r="F8" s="270" t="s">
        <v>2</v>
      </c>
      <c r="G8" s="270" t="e">
        <f t="shared" si="1"/>
        <v>#N/A</v>
      </c>
      <c r="H8" s="270" t="e">
        <f t="shared" si="2"/>
        <v>#N/A</v>
      </c>
      <c r="I8" s="270"/>
      <c r="J8" s="272">
        <f t="shared" si="3"/>
      </c>
      <c r="K8" s="273"/>
      <c r="L8" s="276" t="str">
        <f>'Pom.tab.úč.'!R8</f>
        <v> </v>
      </c>
      <c r="M8" s="267">
        <f t="shared" si="5"/>
      </c>
      <c r="P8" s="307"/>
      <c r="Q8" s="308"/>
      <c r="R8" s="308"/>
      <c r="S8" s="308"/>
      <c r="T8" s="308"/>
      <c r="V8" s="275"/>
      <c r="W8" s="275"/>
      <c r="X8" s="275"/>
      <c r="Y8" s="275"/>
    </row>
    <row r="9" spans="1:25" ht="15" customHeight="1">
      <c r="A9" s="268">
        <f t="shared" si="4"/>
        <v>7</v>
      </c>
      <c r="B9" s="269" t="s">
        <v>2</v>
      </c>
      <c r="C9" s="270" t="e">
        <f t="shared" si="0"/>
        <v>#N/A</v>
      </c>
      <c r="D9" s="309"/>
      <c r="E9" s="271"/>
      <c r="F9" s="270" t="s">
        <v>2</v>
      </c>
      <c r="G9" s="270" t="e">
        <f t="shared" si="1"/>
        <v>#N/A</v>
      </c>
      <c r="H9" s="270" t="e">
        <f t="shared" si="2"/>
        <v>#N/A</v>
      </c>
      <c r="I9" s="270"/>
      <c r="J9" s="272">
        <f t="shared" si="3"/>
      </c>
      <c r="K9" s="273"/>
      <c r="L9" s="276" t="str">
        <f>'Pom.tab.úč.'!R9</f>
        <v> </v>
      </c>
      <c r="M9" s="267">
        <f t="shared" si="5"/>
      </c>
      <c r="P9" s="307"/>
      <c r="Q9" s="308"/>
      <c r="R9" s="308"/>
      <c r="S9" s="308"/>
      <c r="T9" s="308"/>
      <c r="V9" s="275"/>
      <c r="W9" s="275"/>
      <c r="X9" s="275"/>
      <c r="Y9" s="275"/>
    </row>
    <row r="10" spans="1:25" ht="15" customHeight="1">
      <c r="A10" s="268">
        <f t="shared" si="4"/>
        <v>8</v>
      </c>
      <c r="B10" s="269" t="s">
        <v>2</v>
      </c>
      <c r="C10" s="270" t="e">
        <f t="shared" si="0"/>
        <v>#N/A</v>
      </c>
      <c r="D10" s="309"/>
      <c r="E10" s="271"/>
      <c r="F10" s="270" t="s">
        <v>2</v>
      </c>
      <c r="G10" s="270" t="e">
        <f t="shared" si="1"/>
        <v>#N/A</v>
      </c>
      <c r="H10" s="270" t="e">
        <f t="shared" si="2"/>
        <v>#N/A</v>
      </c>
      <c r="I10" s="270"/>
      <c r="J10" s="272">
        <f t="shared" si="3"/>
      </c>
      <c r="K10" s="273"/>
      <c r="L10" s="276" t="str">
        <f>'Pom.tab.úč.'!R10</f>
        <v> </v>
      </c>
      <c r="M10" s="267">
        <f t="shared" si="5"/>
      </c>
      <c r="P10" s="307"/>
      <c r="Q10" s="308"/>
      <c r="R10" s="308"/>
      <c r="S10" s="308"/>
      <c r="T10" s="308"/>
      <c r="V10" s="275"/>
      <c r="W10" s="275"/>
      <c r="X10" s="275"/>
      <c r="Y10" s="275"/>
    </row>
    <row r="11" spans="1:25" ht="15" customHeight="1">
      <c r="A11" s="268">
        <f t="shared" si="4"/>
        <v>9</v>
      </c>
      <c r="B11" s="269" t="s">
        <v>2</v>
      </c>
      <c r="C11" s="270" t="e">
        <f t="shared" si="0"/>
        <v>#N/A</v>
      </c>
      <c r="D11" s="309"/>
      <c r="E11" s="271"/>
      <c r="F11" s="270" t="s">
        <v>2</v>
      </c>
      <c r="G11" s="270" t="e">
        <f t="shared" si="1"/>
        <v>#N/A</v>
      </c>
      <c r="H11" s="270" t="e">
        <f t="shared" si="2"/>
        <v>#N/A</v>
      </c>
      <c r="I11" s="270"/>
      <c r="J11" s="272">
        <f t="shared" si="3"/>
      </c>
      <c r="K11" s="273"/>
      <c r="L11" s="276" t="str">
        <f>'Pom.tab.úč.'!R11</f>
        <v> </v>
      </c>
      <c r="M11" s="267">
        <f t="shared" si="5"/>
      </c>
      <c r="P11" s="307"/>
      <c r="Q11" s="308"/>
      <c r="R11" s="308"/>
      <c r="S11" s="308"/>
      <c r="T11" s="308"/>
      <c r="V11" s="275"/>
      <c r="W11" s="275"/>
      <c r="X11" s="275"/>
      <c r="Y11" s="275"/>
    </row>
    <row r="12" spans="1:25" ht="15" customHeight="1">
      <c r="A12" s="268">
        <f t="shared" si="4"/>
        <v>10</v>
      </c>
      <c r="B12" s="269" t="s">
        <v>2</v>
      </c>
      <c r="C12" s="270" t="e">
        <f t="shared" si="0"/>
        <v>#N/A</v>
      </c>
      <c r="D12" s="309"/>
      <c r="E12" s="271"/>
      <c r="F12" s="270" t="s">
        <v>2</v>
      </c>
      <c r="G12" s="270" t="e">
        <f t="shared" si="1"/>
        <v>#N/A</v>
      </c>
      <c r="H12" s="270" t="e">
        <f t="shared" si="2"/>
        <v>#N/A</v>
      </c>
      <c r="I12" s="270"/>
      <c r="J12" s="272">
        <f t="shared" si="3"/>
      </c>
      <c r="K12" s="273"/>
      <c r="L12" s="276" t="str">
        <f>'Pom.tab.úč.'!R12</f>
        <v> </v>
      </c>
      <c r="M12" s="267">
        <f t="shared" si="5"/>
      </c>
      <c r="P12" s="307"/>
      <c r="Q12" s="308"/>
      <c r="R12" s="308"/>
      <c r="S12" s="308"/>
      <c r="T12" s="308"/>
      <c r="V12" s="275"/>
      <c r="W12" s="275"/>
      <c r="X12" s="275"/>
      <c r="Y12" s="275"/>
    </row>
    <row r="13" spans="1:25" ht="15" customHeight="1">
      <c r="A13" s="268">
        <f t="shared" si="4"/>
        <v>11</v>
      </c>
      <c r="B13" s="269" t="s">
        <v>2</v>
      </c>
      <c r="C13" s="270" t="e">
        <f t="shared" si="0"/>
        <v>#N/A</v>
      </c>
      <c r="D13" s="309"/>
      <c r="E13" s="271"/>
      <c r="F13" s="270" t="s">
        <v>2</v>
      </c>
      <c r="G13" s="270" t="e">
        <f t="shared" si="1"/>
        <v>#N/A</v>
      </c>
      <c r="H13" s="270" t="e">
        <f t="shared" si="2"/>
        <v>#N/A</v>
      </c>
      <c r="I13" s="270"/>
      <c r="J13" s="272">
        <f t="shared" si="3"/>
      </c>
      <c r="K13" s="273"/>
      <c r="L13" s="276" t="str">
        <f>'Pom.tab.úč.'!R13</f>
        <v> </v>
      </c>
      <c r="M13" s="267">
        <f t="shared" si="5"/>
      </c>
      <c r="P13" s="307"/>
      <c r="Q13" s="308"/>
      <c r="R13" s="308"/>
      <c r="S13" s="308"/>
      <c r="T13" s="308"/>
      <c r="V13" s="275"/>
      <c r="W13" s="275"/>
      <c r="X13" s="275"/>
      <c r="Y13" s="275"/>
    </row>
    <row r="14" spans="1:25" ht="15" customHeight="1">
      <c r="A14" s="268">
        <f t="shared" si="4"/>
        <v>12</v>
      </c>
      <c r="B14" s="269" t="s">
        <v>2</v>
      </c>
      <c r="C14" s="270" t="e">
        <f t="shared" si="0"/>
        <v>#N/A</v>
      </c>
      <c r="D14" s="309"/>
      <c r="E14" s="271"/>
      <c r="F14" s="270" t="s">
        <v>2</v>
      </c>
      <c r="G14" s="270" t="e">
        <f t="shared" si="1"/>
        <v>#N/A</v>
      </c>
      <c r="H14" s="270" t="e">
        <f t="shared" si="2"/>
        <v>#N/A</v>
      </c>
      <c r="I14" s="270"/>
      <c r="J14" s="272">
        <f t="shared" si="3"/>
      </c>
      <c r="K14" s="273"/>
      <c r="L14" s="276" t="str">
        <f>'Pom.tab.úč.'!R14</f>
        <v> </v>
      </c>
      <c r="M14" s="267">
        <f t="shared" si="5"/>
      </c>
      <c r="P14" s="307"/>
      <c r="Q14" s="308"/>
      <c r="R14" s="308"/>
      <c r="S14" s="308"/>
      <c r="T14" s="308"/>
      <c r="V14" s="275"/>
      <c r="W14" s="275"/>
      <c r="X14" s="275"/>
      <c r="Y14" s="275"/>
    </row>
    <row r="15" spans="1:25" ht="15" customHeight="1">
      <c r="A15" s="268">
        <f t="shared" si="4"/>
        <v>13</v>
      </c>
      <c r="B15" s="269" t="s">
        <v>2</v>
      </c>
      <c r="C15" s="270" t="e">
        <f t="shared" si="0"/>
        <v>#N/A</v>
      </c>
      <c r="D15" s="309"/>
      <c r="E15" s="271"/>
      <c r="F15" s="270" t="s">
        <v>2</v>
      </c>
      <c r="G15" s="270" t="e">
        <f t="shared" si="1"/>
        <v>#N/A</v>
      </c>
      <c r="H15" s="270" t="e">
        <f t="shared" si="2"/>
        <v>#N/A</v>
      </c>
      <c r="I15" s="270"/>
      <c r="J15" s="272">
        <f t="shared" si="3"/>
      </c>
      <c r="K15" s="273"/>
      <c r="L15" s="276" t="str">
        <f>'Pom.tab.úč.'!R15</f>
        <v> </v>
      </c>
      <c r="M15" s="267">
        <f t="shared" si="5"/>
      </c>
      <c r="P15" s="307"/>
      <c r="Q15" s="308"/>
      <c r="R15" s="308"/>
      <c r="S15" s="308"/>
      <c r="T15" s="308"/>
      <c r="V15" s="275"/>
      <c r="W15" s="275"/>
      <c r="X15" s="275"/>
      <c r="Y15" s="275"/>
    </row>
    <row r="16" spans="1:25" ht="15" customHeight="1">
      <c r="A16" s="268">
        <f t="shared" si="4"/>
        <v>14</v>
      </c>
      <c r="B16" s="269" t="s">
        <v>2</v>
      </c>
      <c r="C16" s="270" t="e">
        <f t="shared" si="0"/>
        <v>#N/A</v>
      </c>
      <c r="D16" s="309"/>
      <c r="E16" s="271"/>
      <c r="F16" s="270" t="s">
        <v>2</v>
      </c>
      <c r="G16" s="270" t="e">
        <f t="shared" si="1"/>
        <v>#N/A</v>
      </c>
      <c r="H16" s="270" t="e">
        <f t="shared" si="2"/>
        <v>#N/A</v>
      </c>
      <c r="I16" s="270"/>
      <c r="J16" s="272">
        <f t="shared" si="3"/>
      </c>
      <c r="K16" s="273"/>
      <c r="L16" s="276" t="str">
        <f>'Pom.tab.úč.'!R16</f>
        <v> </v>
      </c>
      <c r="M16" s="267">
        <f t="shared" si="5"/>
      </c>
      <c r="P16" s="307"/>
      <c r="Q16" s="308"/>
      <c r="R16" s="308"/>
      <c r="S16" s="308"/>
      <c r="T16" s="308"/>
      <c r="V16" s="275"/>
      <c r="W16" s="275"/>
      <c r="X16" s="275"/>
      <c r="Y16" s="275"/>
    </row>
    <row r="17" spans="1:25" ht="15" customHeight="1">
      <c r="A17" s="268">
        <f t="shared" si="4"/>
        <v>15</v>
      </c>
      <c r="B17" s="269" t="s">
        <v>2</v>
      </c>
      <c r="C17" s="270" t="e">
        <f t="shared" si="0"/>
        <v>#N/A</v>
      </c>
      <c r="D17" s="309"/>
      <c r="E17" s="271"/>
      <c r="F17" s="270" t="s">
        <v>2</v>
      </c>
      <c r="G17" s="270" t="e">
        <f t="shared" si="1"/>
        <v>#N/A</v>
      </c>
      <c r="H17" s="270" t="e">
        <f t="shared" si="2"/>
        <v>#N/A</v>
      </c>
      <c r="I17" s="270"/>
      <c r="J17" s="272">
        <f t="shared" si="3"/>
      </c>
      <c r="K17" s="273"/>
      <c r="L17" s="276" t="str">
        <f>'Pom.tab.úč.'!R17</f>
        <v> </v>
      </c>
      <c r="M17" s="267">
        <f t="shared" si="5"/>
      </c>
      <c r="P17" s="307"/>
      <c r="Q17" s="308"/>
      <c r="R17" s="308"/>
      <c r="S17" s="308"/>
      <c r="T17" s="308"/>
      <c r="V17" s="275"/>
      <c r="W17" s="275"/>
      <c r="X17" s="275"/>
      <c r="Y17" s="275"/>
    </row>
    <row r="18" spans="1:25" ht="15" customHeight="1" thickBot="1">
      <c r="A18" s="268">
        <f t="shared" si="4"/>
        <v>16</v>
      </c>
      <c r="B18" s="269" t="s">
        <v>2</v>
      </c>
      <c r="C18" s="270" t="e">
        <f t="shared" si="0"/>
        <v>#N/A</v>
      </c>
      <c r="D18" s="309"/>
      <c r="E18" s="271"/>
      <c r="F18" s="270" t="s">
        <v>2</v>
      </c>
      <c r="G18" s="270" t="e">
        <f t="shared" si="1"/>
        <v>#N/A</v>
      </c>
      <c r="H18" s="270" t="e">
        <f t="shared" si="2"/>
        <v>#N/A</v>
      </c>
      <c r="I18" s="270"/>
      <c r="J18" s="272">
        <f t="shared" si="3"/>
      </c>
      <c r="K18" s="273"/>
      <c r="L18" s="277" t="str">
        <f>'Pom.tab.úč.'!R18</f>
        <v> </v>
      </c>
      <c r="M18" s="267">
        <f t="shared" si="5"/>
      </c>
      <c r="P18" s="307"/>
      <c r="Q18" s="308"/>
      <c r="R18" s="308"/>
      <c r="S18" s="308"/>
      <c r="T18" s="308"/>
      <c r="V18" s="275"/>
      <c r="W18" s="275"/>
      <c r="X18" s="275"/>
      <c r="Y18" s="275"/>
    </row>
    <row r="19" spans="1:20" ht="15" customHeight="1" thickBot="1">
      <c r="A19" s="278"/>
      <c r="B19" s="279"/>
      <c r="C19" s="279"/>
      <c r="D19" s="280"/>
      <c r="E19" s="280"/>
      <c r="F19" s="280"/>
      <c r="G19" s="280"/>
      <c r="H19" s="281"/>
      <c r="I19" s="280"/>
      <c r="J19" s="280"/>
      <c r="K19" s="280"/>
      <c r="L19" s="280"/>
      <c r="M19" s="282"/>
      <c r="P19" s="307"/>
      <c r="Q19" s="308"/>
      <c r="R19" s="308"/>
      <c r="S19" s="308"/>
      <c r="T19" s="308"/>
    </row>
    <row r="20" spans="1:20" ht="13.5" thickBot="1">
      <c r="A20" s="263"/>
      <c r="E20" s="263"/>
      <c r="H20" s="283"/>
      <c r="P20" s="307"/>
      <c r="Q20" s="308"/>
      <c r="R20" s="308"/>
      <c r="S20" s="308"/>
      <c r="T20" s="308"/>
    </row>
    <row r="21" spans="1:20" ht="13.5" thickTop="1">
      <c r="A21" s="263"/>
      <c r="B21" s="284"/>
      <c r="E21" s="263"/>
      <c r="G21" s="285" t="s">
        <v>65</v>
      </c>
      <c r="H21" s="286" t="s">
        <v>20</v>
      </c>
      <c r="I21" s="310">
        <f>H28/2</f>
        <v>0</v>
      </c>
      <c r="J21" s="311">
        <f>I21</f>
        <v>0</v>
      </c>
      <c r="K21" s="287"/>
      <c r="P21" s="307"/>
      <c r="Q21" s="308"/>
      <c r="R21" s="308"/>
      <c r="S21" s="308"/>
      <c r="T21" s="308"/>
    </row>
    <row r="22" spans="1:20" ht="12.75">
      <c r="A22" s="263"/>
      <c r="E22" s="263"/>
      <c r="G22" s="288"/>
      <c r="H22" s="289" t="s">
        <v>21</v>
      </c>
      <c r="I22" s="312">
        <f>H28/4</f>
        <v>0</v>
      </c>
      <c r="J22" s="313">
        <f>I22</f>
        <v>0</v>
      </c>
      <c r="K22" s="290"/>
      <c r="P22" s="307"/>
      <c r="Q22" s="308"/>
      <c r="R22" s="308"/>
      <c r="S22" s="308"/>
      <c r="T22" s="308"/>
    </row>
    <row r="23" spans="1:20" ht="12.75">
      <c r="A23" s="263"/>
      <c r="E23" s="263"/>
      <c r="G23" s="288"/>
      <c r="H23" s="289" t="s">
        <v>66</v>
      </c>
      <c r="I23" s="312">
        <f>H29/4</f>
        <v>0</v>
      </c>
      <c r="J23" s="313">
        <f>I23</f>
        <v>0</v>
      </c>
      <c r="K23" s="290"/>
      <c r="P23" s="307"/>
      <c r="Q23" s="308"/>
      <c r="R23" s="308"/>
      <c r="S23" s="308"/>
      <c r="T23" s="308"/>
    </row>
    <row r="24" spans="1:20" ht="12.75">
      <c r="A24" s="263"/>
      <c r="E24" s="263"/>
      <c r="G24" s="288"/>
      <c r="H24" s="289" t="s">
        <v>67</v>
      </c>
      <c r="I24" s="312">
        <f>H30/4</f>
        <v>0</v>
      </c>
      <c r="J24" s="313">
        <f>I24</f>
        <v>0</v>
      </c>
      <c r="K24" s="290"/>
      <c r="P24" s="307"/>
      <c r="Q24" s="308"/>
      <c r="R24" s="308"/>
      <c r="S24" s="308"/>
      <c r="T24" s="308"/>
    </row>
    <row r="25" spans="1:20" ht="13.5" thickBot="1">
      <c r="A25" s="263"/>
      <c r="E25" s="263"/>
      <c r="G25" s="288"/>
      <c r="H25" s="291" t="s">
        <v>68</v>
      </c>
      <c r="I25" s="292"/>
      <c r="J25" s="314">
        <f>SUM(J20:J23)</f>
        <v>0</v>
      </c>
      <c r="K25" s="290"/>
      <c r="P25" s="307"/>
      <c r="Q25" s="308"/>
      <c r="R25" s="308"/>
      <c r="S25" s="308"/>
      <c r="T25" s="308"/>
    </row>
    <row r="26" spans="1:20" ht="14.25" thickBot="1" thickTop="1">
      <c r="A26" s="263"/>
      <c r="E26" s="263"/>
      <c r="G26" s="293"/>
      <c r="H26" s="291" t="s">
        <v>87</v>
      </c>
      <c r="I26" s="292"/>
      <c r="J26" s="314">
        <f>H28-J25</f>
        <v>0</v>
      </c>
      <c r="K26" s="294"/>
      <c r="P26" s="307"/>
      <c r="Q26" s="308"/>
      <c r="R26" s="308"/>
      <c r="S26" s="308"/>
      <c r="T26" s="308"/>
    </row>
    <row r="27" spans="1:20" ht="14.25" thickBot="1" thickTop="1">
      <c r="A27" s="263"/>
      <c r="E27" s="263"/>
      <c r="G27" s="295"/>
      <c r="H27" s="295"/>
      <c r="I27" s="296"/>
      <c r="J27" s="297"/>
      <c r="K27" s="295"/>
      <c r="P27" s="307"/>
      <c r="Q27" s="308"/>
      <c r="R27" s="308"/>
      <c r="S27" s="308"/>
      <c r="T27" s="308"/>
    </row>
    <row r="28" spans="1:20" ht="13.5" thickBot="1">
      <c r="A28" s="263"/>
      <c r="E28" s="263"/>
      <c r="G28" s="298" t="s">
        <v>59</v>
      </c>
      <c r="H28" s="315">
        <f>SUM(D3:D18)</f>
        <v>0</v>
      </c>
      <c r="P28" s="307"/>
      <c r="Q28" s="308"/>
      <c r="R28" s="308"/>
      <c r="S28" s="308"/>
      <c r="T28" s="308"/>
    </row>
    <row r="29" spans="1:20" ht="12.75">
      <c r="A29" s="263"/>
      <c r="E29" s="263"/>
      <c r="H29" s="283"/>
      <c r="P29" s="307"/>
      <c r="Q29" s="308"/>
      <c r="R29" s="308"/>
      <c r="S29" s="308"/>
      <c r="T29" s="308"/>
    </row>
    <row r="30" spans="1:20" ht="12.75">
      <c r="A30" s="263"/>
      <c r="E30" s="263"/>
      <c r="H30" s="283"/>
      <c r="P30" s="307"/>
      <c r="Q30" s="308"/>
      <c r="R30" s="308"/>
      <c r="S30" s="308"/>
      <c r="T30" s="308"/>
    </row>
    <row r="31" spans="1:20" ht="12.75">
      <c r="A31" s="263"/>
      <c r="E31" s="263"/>
      <c r="H31" s="283"/>
      <c r="P31" s="307"/>
      <c r="Q31" s="308"/>
      <c r="R31" s="308"/>
      <c r="S31" s="308"/>
      <c r="T31" s="308"/>
    </row>
    <row r="32" spans="1:20" ht="12.75">
      <c r="A32" s="263"/>
      <c r="E32" s="299"/>
      <c r="G32" s="299"/>
      <c r="H32" s="300"/>
      <c r="P32" s="307"/>
      <c r="Q32" s="308"/>
      <c r="R32" s="308"/>
      <c r="S32" s="308"/>
      <c r="T32" s="308"/>
    </row>
    <row r="33" spans="1:20" ht="12.75">
      <c r="A33" s="263"/>
      <c r="E33" s="299"/>
      <c r="G33" s="299"/>
      <c r="H33" s="300"/>
      <c r="P33" s="307"/>
      <c r="Q33" s="308"/>
      <c r="R33" s="308"/>
      <c r="S33" s="308"/>
      <c r="T33" s="308"/>
    </row>
    <row r="34" spans="1:20" ht="12.75">
      <c r="A34" s="263"/>
      <c r="E34" s="299"/>
      <c r="G34" s="299"/>
      <c r="H34" s="300"/>
      <c r="P34" s="307"/>
      <c r="Q34" s="308"/>
      <c r="R34" s="308"/>
      <c r="S34" s="308"/>
      <c r="T34" s="308"/>
    </row>
    <row r="35" spans="1:20" ht="15">
      <c r="A35" s="263"/>
      <c r="E35" s="301"/>
      <c r="G35" s="301"/>
      <c r="H35" s="301"/>
      <c r="P35" s="307"/>
      <c r="Q35" s="308"/>
      <c r="R35" s="308"/>
      <c r="S35" s="308"/>
      <c r="T35" s="308"/>
    </row>
    <row r="36" spans="1:20" ht="12.75">
      <c r="A36" s="263"/>
      <c r="E36" s="302"/>
      <c r="G36" s="303"/>
      <c r="H36" s="302"/>
      <c r="P36" s="307"/>
      <c r="Q36" s="308"/>
      <c r="R36" s="308"/>
      <c r="S36" s="308"/>
      <c r="T36" s="308"/>
    </row>
    <row r="37" spans="1:20" ht="12.75">
      <c r="A37" s="263"/>
      <c r="E37" s="302"/>
      <c r="G37" s="303"/>
      <c r="H37" s="302"/>
      <c r="P37" s="307"/>
      <c r="Q37" s="308"/>
      <c r="R37" s="308"/>
      <c r="S37" s="308"/>
      <c r="T37" s="308"/>
    </row>
    <row r="38" spans="1:20" ht="12.75">
      <c r="A38" s="263"/>
      <c r="E38" s="302"/>
      <c r="G38" s="303"/>
      <c r="H38" s="302"/>
      <c r="P38" s="307"/>
      <c r="Q38" s="308"/>
      <c r="R38" s="308"/>
      <c r="S38" s="308"/>
      <c r="T38" s="308"/>
    </row>
    <row r="39" spans="1:20" ht="12.75">
      <c r="A39" s="263"/>
      <c r="E39" s="302"/>
      <c r="G39" s="303"/>
      <c r="H39" s="302"/>
      <c r="P39" s="307"/>
      <c r="Q39" s="308"/>
      <c r="R39" s="308"/>
      <c r="S39" s="308"/>
      <c r="T39" s="308"/>
    </row>
    <row r="40" spans="1:20" ht="12.75">
      <c r="A40" s="263"/>
      <c r="E40" s="302"/>
      <c r="G40" s="303"/>
      <c r="H40" s="302"/>
      <c r="P40" s="307"/>
      <c r="Q40" s="308"/>
      <c r="R40" s="308"/>
      <c r="S40" s="308"/>
      <c r="T40" s="308"/>
    </row>
    <row r="41" spans="1:20" ht="12.75">
      <c r="A41" s="263"/>
      <c r="E41" s="302"/>
      <c r="G41" s="303"/>
      <c r="H41" s="302"/>
      <c r="P41" s="307"/>
      <c r="Q41" s="308"/>
      <c r="R41" s="308"/>
      <c r="S41" s="308"/>
      <c r="T41" s="308"/>
    </row>
    <row r="42" spans="1:20" ht="12.75">
      <c r="A42" s="263"/>
      <c r="E42" s="302"/>
      <c r="G42" s="303"/>
      <c r="H42" s="302"/>
      <c r="P42" s="307"/>
      <c r="Q42" s="308"/>
      <c r="R42" s="308"/>
      <c r="S42" s="308"/>
      <c r="T42" s="308"/>
    </row>
    <row r="43" spans="1:20" ht="12.75">
      <c r="A43" s="263"/>
      <c r="E43" s="302"/>
      <c r="G43" s="303"/>
      <c r="H43" s="302"/>
      <c r="P43" s="307"/>
      <c r="Q43" s="308"/>
      <c r="R43" s="308"/>
      <c r="S43" s="308"/>
      <c r="T43" s="308"/>
    </row>
    <row r="44" spans="1:20" ht="12.75">
      <c r="A44" s="263"/>
      <c r="E44" s="302"/>
      <c r="G44" s="303"/>
      <c r="H44" s="302"/>
      <c r="P44" s="307"/>
      <c r="Q44" s="308"/>
      <c r="R44" s="308"/>
      <c r="S44" s="308"/>
      <c r="T44" s="308"/>
    </row>
    <row r="45" spans="1:20" ht="12.75">
      <c r="A45" s="263"/>
      <c r="E45" s="302"/>
      <c r="G45" s="303"/>
      <c r="H45" s="302"/>
      <c r="P45" s="307"/>
      <c r="Q45" s="308"/>
      <c r="R45" s="308"/>
      <c r="S45" s="308"/>
      <c r="T45" s="308"/>
    </row>
    <row r="46" spans="1:20" ht="12.75">
      <c r="A46" s="263"/>
      <c r="E46" s="302"/>
      <c r="G46" s="303"/>
      <c r="H46" s="302"/>
      <c r="P46" s="307"/>
      <c r="Q46" s="308"/>
      <c r="R46" s="308"/>
      <c r="S46" s="308"/>
      <c r="T46" s="308"/>
    </row>
    <row r="47" spans="1:20" ht="12.75">
      <c r="A47" s="263"/>
      <c r="E47" s="302"/>
      <c r="G47" s="303"/>
      <c r="H47" s="302"/>
      <c r="P47" s="307"/>
      <c r="Q47" s="308"/>
      <c r="R47" s="308"/>
      <c r="S47" s="308"/>
      <c r="T47" s="308"/>
    </row>
    <row r="48" spans="1:20" ht="12.75">
      <c r="A48" s="263"/>
      <c r="E48" s="302"/>
      <c r="G48" s="303"/>
      <c r="H48" s="302"/>
      <c r="P48" s="307"/>
      <c r="Q48" s="308"/>
      <c r="R48" s="308"/>
      <c r="S48" s="308"/>
      <c r="T48" s="308"/>
    </row>
    <row r="49" spans="1:20" ht="12.75">
      <c r="A49" s="263"/>
      <c r="E49" s="302"/>
      <c r="G49" s="303"/>
      <c r="H49" s="302"/>
      <c r="P49" s="307"/>
      <c r="Q49" s="308"/>
      <c r="R49" s="308"/>
      <c r="S49" s="308"/>
      <c r="T49" s="308"/>
    </row>
    <row r="50" spans="1:20" ht="12.75">
      <c r="A50" s="263"/>
      <c r="E50" s="302"/>
      <c r="G50" s="303"/>
      <c r="H50" s="302"/>
      <c r="P50" s="307"/>
      <c r="Q50" s="308"/>
      <c r="R50" s="308"/>
      <c r="S50" s="308"/>
      <c r="T50" s="308"/>
    </row>
    <row r="51" spans="1:20" ht="12.75">
      <c r="A51" s="263"/>
      <c r="E51" s="302"/>
      <c r="G51" s="303"/>
      <c r="H51" s="302"/>
      <c r="P51" s="307"/>
      <c r="Q51" s="308"/>
      <c r="R51" s="308"/>
      <c r="S51" s="308"/>
      <c r="T51" s="308"/>
    </row>
    <row r="52" spans="1:20" ht="12.75">
      <c r="A52" s="263"/>
      <c r="E52" s="302"/>
      <c r="G52" s="303"/>
      <c r="H52" s="302"/>
      <c r="P52" s="307"/>
      <c r="Q52" s="308"/>
      <c r="R52" s="308"/>
      <c r="S52" s="308"/>
      <c r="T52" s="308"/>
    </row>
    <row r="53" spans="1:20" ht="12.75">
      <c r="A53" s="263"/>
      <c r="E53" s="302"/>
      <c r="G53" s="303"/>
      <c r="H53" s="302"/>
      <c r="P53" s="307"/>
      <c r="Q53" s="308"/>
      <c r="R53" s="308"/>
      <c r="S53" s="308"/>
      <c r="T53" s="308"/>
    </row>
    <row r="54" spans="1:20" ht="12.75">
      <c r="A54" s="263"/>
      <c r="E54" s="302"/>
      <c r="G54" s="304"/>
      <c r="H54" s="302"/>
      <c r="P54" s="307"/>
      <c r="Q54" s="308"/>
      <c r="R54" s="308"/>
      <c r="S54" s="308"/>
      <c r="T54" s="308"/>
    </row>
    <row r="55" spans="1:20" ht="12.75">
      <c r="A55" s="263"/>
      <c r="E55" s="302"/>
      <c r="G55" s="303"/>
      <c r="H55" s="302"/>
      <c r="P55" s="307"/>
      <c r="Q55" s="308"/>
      <c r="R55" s="308"/>
      <c r="S55" s="308"/>
      <c r="T55" s="308"/>
    </row>
    <row r="56" spans="1:20" ht="12.75">
      <c r="A56" s="263"/>
      <c r="E56" s="302"/>
      <c r="G56" s="303"/>
      <c r="H56" s="302"/>
      <c r="P56" s="307"/>
      <c r="Q56" s="308"/>
      <c r="R56" s="308"/>
      <c r="S56" s="308"/>
      <c r="T56" s="308"/>
    </row>
    <row r="57" spans="1:20" ht="12.75">
      <c r="A57" s="299"/>
      <c r="B57" s="299"/>
      <c r="C57" s="299"/>
      <c r="E57" s="302"/>
      <c r="G57" s="303"/>
      <c r="H57" s="302"/>
      <c r="P57" s="307"/>
      <c r="Q57" s="308"/>
      <c r="R57" s="308"/>
      <c r="S57" s="308"/>
      <c r="T57" s="308"/>
    </row>
    <row r="58" spans="1:20" ht="12.75">
      <c r="A58" s="305"/>
      <c r="B58" s="299"/>
      <c r="C58" s="299"/>
      <c r="E58" s="302"/>
      <c r="G58" s="306"/>
      <c r="H58" s="302"/>
      <c r="P58" s="307"/>
      <c r="Q58" s="308"/>
      <c r="R58" s="308"/>
      <c r="S58" s="308"/>
      <c r="T58" s="308"/>
    </row>
    <row r="59" spans="1:20" ht="12.75">
      <c r="A59" s="300"/>
      <c r="B59" s="299"/>
      <c r="C59" s="299"/>
      <c r="E59" s="302"/>
      <c r="G59" s="303"/>
      <c r="H59" s="302"/>
      <c r="P59" s="307"/>
      <c r="Q59" s="308"/>
      <c r="R59" s="308"/>
      <c r="S59" s="308"/>
      <c r="T59" s="308"/>
    </row>
    <row r="60" spans="5:20" ht="12.75">
      <c r="E60" s="302"/>
      <c r="G60" s="303"/>
      <c r="H60" s="302"/>
      <c r="P60" s="307"/>
      <c r="Q60" s="308"/>
      <c r="R60" s="308"/>
      <c r="S60" s="308"/>
      <c r="T60" s="308"/>
    </row>
    <row r="61" spans="5:20" ht="12.75">
      <c r="E61" s="302"/>
      <c r="G61" s="303"/>
      <c r="H61" s="302"/>
      <c r="P61" s="307"/>
      <c r="Q61" s="308"/>
      <c r="R61" s="308"/>
      <c r="S61" s="308"/>
      <c r="T61" s="308"/>
    </row>
    <row r="62" spans="5:20" ht="12.75">
      <c r="E62" s="302"/>
      <c r="G62" s="303"/>
      <c r="H62" s="302"/>
      <c r="P62" s="307"/>
      <c r="Q62" s="308"/>
      <c r="R62" s="308"/>
      <c r="S62" s="308"/>
      <c r="T62" s="308"/>
    </row>
    <row r="63" spans="5:20" ht="12.75">
      <c r="E63" s="302"/>
      <c r="G63" s="303"/>
      <c r="H63" s="302"/>
      <c r="P63" s="307"/>
      <c r="Q63" s="308"/>
      <c r="R63" s="308"/>
      <c r="S63" s="308"/>
      <c r="T63" s="308"/>
    </row>
    <row r="64" spans="5:20" ht="12.75">
      <c r="E64" s="302"/>
      <c r="G64" s="303"/>
      <c r="H64" s="302"/>
      <c r="P64" s="307"/>
      <c r="Q64" s="308"/>
      <c r="R64" s="308"/>
      <c r="S64" s="308"/>
      <c r="T64" s="308"/>
    </row>
    <row r="65" spans="5:20" ht="12.75">
      <c r="E65" s="302"/>
      <c r="G65" s="303"/>
      <c r="H65" s="302"/>
      <c r="P65" s="307"/>
      <c r="Q65" s="308"/>
      <c r="R65" s="308"/>
      <c r="S65" s="308"/>
      <c r="T65" s="308"/>
    </row>
    <row r="66" spans="5:20" ht="12.75">
      <c r="E66" s="302"/>
      <c r="G66" s="306"/>
      <c r="H66" s="302"/>
      <c r="P66" s="307"/>
      <c r="Q66" s="308"/>
      <c r="R66" s="308"/>
      <c r="S66" s="308"/>
      <c r="T66" s="308"/>
    </row>
    <row r="67" spans="5:20" ht="12.75">
      <c r="E67" s="302"/>
      <c r="G67" s="303"/>
      <c r="H67" s="302"/>
      <c r="P67" s="307"/>
      <c r="Q67" s="308"/>
      <c r="R67" s="308"/>
      <c r="S67" s="308"/>
      <c r="T67" s="308"/>
    </row>
    <row r="68" spans="5:20" ht="12.75">
      <c r="E68" s="302"/>
      <c r="G68" s="303"/>
      <c r="H68" s="302"/>
      <c r="P68" s="307"/>
      <c r="Q68" s="308"/>
      <c r="R68" s="308"/>
      <c r="S68" s="308"/>
      <c r="T68" s="308"/>
    </row>
    <row r="69" spans="5:20" ht="12.75">
      <c r="E69" s="302"/>
      <c r="G69" s="303"/>
      <c r="H69" s="302"/>
      <c r="P69" s="307"/>
      <c r="Q69" s="308"/>
      <c r="R69" s="308"/>
      <c r="S69" s="308"/>
      <c r="T69" s="308"/>
    </row>
    <row r="70" spans="5:20" ht="12.75">
      <c r="E70" s="302"/>
      <c r="G70" s="303"/>
      <c r="H70" s="302"/>
      <c r="P70" s="307"/>
      <c r="Q70" s="308"/>
      <c r="R70" s="308"/>
      <c r="S70" s="308"/>
      <c r="T70" s="308"/>
    </row>
    <row r="71" spans="5:20" ht="12.75">
      <c r="E71" s="302"/>
      <c r="G71" s="303"/>
      <c r="H71" s="302"/>
      <c r="P71" s="307"/>
      <c r="Q71" s="308"/>
      <c r="R71" s="308"/>
      <c r="S71" s="308"/>
      <c r="T71" s="308"/>
    </row>
    <row r="72" spans="5:20" ht="12.75">
      <c r="E72" s="302"/>
      <c r="G72" s="306"/>
      <c r="H72" s="302"/>
      <c r="P72" s="307"/>
      <c r="Q72" s="308"/>
      <c r="R72" s="308"/>
      <c r="S72" s="308"/>
      <c r="T72" s="308"/>
    </row>
    <row r="73" spans="5:20" ht="12.75">
      <c r="E73" s="302"/>
      <c r="G73" s="303"/>
      <c r="H73" s="302"/>
      <c r="P73" s="307"/>
      <c r="Q73" s="308"/>
      <c r="R73" s="308"/>
      <c r="S73" s="308"/>
      <c r="T73" s="308"/>
    </row>
    <row r="74" spans="5:20" ht="12.75">
      <c r="E74" s="302"/>
      <c r="G74" s="303"/>
      <c r="H74" s="302"/>
      <c r="P74" s="307"/>
      <c r="Q74" s="308"/>
      <c r="R74" s="308"/>
      <c r="S74" s="308"/>
      <c r="T74" s="308"/>
    </row>
    <row r="75" spans="5:20" ht="12.75">
      <c r="E75" s="302"/>
      <c r="G75" s="303"/>
      <c r="H75" s="302"/>
      <c r="P75" s="307"/>
      <c r="Q75" s="308"/>
      <c r="R75" s="308"/>
      <c r="S75" s="308"/>
      <c r="T75" s="308"/>
    </row>
    <row r="76" spans="5:20" ht="12.75">
      <c r="E76" s="302"/>
      <c r="G76" s="303"/>
      <c r="H76" s="302"/>
      <c r="P76" s="307"/>
      <c r="Q76" s="308"/>
      <c r="R76" s="308"/>
      <c r="S76" s="308"/>
      <c r="T76" s="308"/>
    </row>
    <row r="77" spans="5:20" ht="12.75">
      <c r="E77" s="302"/>
      <c r="G77" s="303"/>
      <c r="H77" s="302"/>
      <c r="P77" s="307"/>
      <c r="Q77" s="308"/>
      <c r="R77" s="308"/>
      <c r="S77" s="308"/>
      <c r="T77" s="308"/>
    </row>
    <row r="78" spans="5:20" ht="12.75">
      <c r="E78" s="302"/>
      <c r="G78" s="303"/>
      <c r="H78" s="302"/>
      <c r="P78" s="307"/>
      <c r="Q78" s="308"/>
      <c r="R78" s="308"/>
      <c r="S78" s="308"/>
      <c r="T78" s="308"/>
    </row>
    <row r="79" spans="5:20" ht="12.75">
      <c r="E79" s="302"/>
      <c r="G79" s="303"/>
      <c r="H79" s="302"/>
      <c r="P79" s="307"/>
      <c r="Q79" s="308"/>
      <c r="R79" s="308"/>
      <c r="S79" s="308"/>
      <c r="T79" s="308"/>
    </row>
    <row r="80" spans="5:20" ht="12.75">
      <c r="E80" s="302"/>
      <c r="G80" s="303"/>
      <c r="H80" s="302"/>
      <c r="P80" s="307"/>
      <c r="Q80" s="308"/>
      <c r="R80" s="308"/>
      <c r="S80" s="308"/>
      <c r="T80" s="308"/>
    </row>
    <row r="81" spans="5:20" ht="12.75">
      <c r="E81" s="302"/>
      <c r="G81" s="303"/>
      <c r="H81" s="302"/>
      <c r="P81" s="307"/>
      <c r="Q81" s="308"/>
      <c r="R81" s="308"/>
      <c r="S81" s="308"/>
      <c r="T81" s="308"/>
    </row>
    <row r="82" spans="5:20" ht="12.75">
      <c r="E82" s="302"/>
      <c r="G82" s="306"/>
      <c r="H82" s="302"/>
      <c r="P82" s="307"/>
      <c r="Q82" s="308"/>
      <c r="R82" s="308"/>
      <c r="S82" s="308"/>
      <c r="T82" s="308"/>
    </row>
    <row r="83" spans="5:20" ht="12.75">
      <c r="E83" s="302"/>
      <c r="G83" s="303"/>
      <c r="H83" s="302"/>
      <c r="P83" s="307"/>
      <c r="Q83" s="308"/>
      <c r="R83" s="308"/>
      <c r="S83" s="308"/>
      <c r="T83" s="308"/>
    </row>
    <row r="84" spans="5:20" ht="12.75">
      <c r="E84" s="302"/>
      <c r="G84" s="303"/>
      <c r="H84" s="302"/>
      <c r="P84" s="307"/>
      <c r="Q84" s="308"/>
      <c r="R84" s="308"/>
      <c r="S84" s="308"/>
      <c r="T84" s="308"/>
    </row>
    <row r="85" spans="5:20" ht="12.75">
      <c r="E85" s="302"/>
      <c r="G85" s="303"/>
      <c r="H85" s="302"/>
      <c r="P85" s="307"/>
      <c r="Q85" s="308"/>
      <c r="R85" s="308"/>
      <c r="S85" s="308"/>
      <c r="T85" s="308"/>
    </row>
    <row r="86" spans="5:20" ht="12.75">
      <c r="E86" s="302"/>
      <c r="G86" s="303"/>
      <c r="H86" s="302"/>
      <c r="P86" s="307"/>
      <c r="Q86" s="308"/>
      <c r="R86" s="308"/>
      <c r="S86" s="308"/>
      <c r="T86" s="308"/>
    </row>
    <row r="87" spans="5:20" ht="12.75">
      <c r="E87" s="302"/>
      <c r="G87" s="303"/>
      <c r="H87" s="302"/>
      <c r="P87" s="307"/>
      <c r="Q87" s="308"/>
      <c r="R87" s="308"/>
      <c r="S87" s="308"/>
      <c r="T87" s="308"/>
    </row>
    <row r="88" spans="5:20" ht="12.75">
      <c r="E88" s="302"/>
      <c r="G88" s="306"/>
      <c r="H88" s="302"/>
      <c r="P88" s="307"/>
      <c r="Q88" s="308"/>
      <c r="R88" s="308"/>
      <c r="S88" s="308"/>
      <c r="T88" s="308"/>
    </row>
    <row r="89" spans="5:20" ht="12.75">
      <c r="E89" s="302"/>
      <c r="G89" s="303"/>
      <c r="H89" s="302"/>
      <c r="P89" s="307"/>
      <c r="Q89" s="308"/>
      <c r="R89" s="308"/>
      <c r="S89" s="308"/>
      <c r="T89" s="308"/>
    </row>
    <row r="90" spans="5:20" ht="12.75">
      <c r="E90" s="302"/>
      <c r="G90" s="303"/>
      <c r="H90" s="302"/>
      <c r="P90" s="307"/>
      <c r="Q90" s="308"/>
      <c r="R90" s="308"/>
      <c r="S90" s="308"/>
      <c r="T90" s="308"/>
    </row>
    <row r="91" spans="5:20" ht="12.75">
      <c r="E91" s="302"/>
      <c r="G91" s="303"/>
      <c r="H91" s="302"/>
      <c r="P91" s="307"/>
      <c r="Q91" s="308"/>
      <c r="R91" s="308"/>
      <c r="S91" s="308"/>
      <c r="T91" s="308"/>
    </row>
    <row r="92" spans="5:20" ht="12.75">
      <c r="E92" s="302"/>
      <c r="G92" s="303"/>
      <c r="H92" s="302"/>
      <c r="P92" s="307"/>
      <c r="Q92" s="308"/>
      <c r="R92" s="308"/>
      <c r="S92" s="308"/>
      <c r="T92" s="308"/>
    </row>
    <row r="93" spans="5:20" ht="12.75">
      <c r="E93" s="302"/>
      <c r="G93" s="303"/>
      <c r="H93" s="302"/>
      <c r="P93" s="307"/>
      <c r="Q93" s="308"/>
      <c r="R93" s="308"/>
      <c r="S93" s="308"/>
      <c r="T93" s="308"/>
    </row>
    <row r="94" spans="5:20" ht="12.75">
      <c r="E94" s="302"/>
      <c r="G94" s="303"/>
      <c r="H94" s="302"/>
      <c r="P94" s="307"/>
      <c r="Q94" s="308"/>
      <c r="R94" s="308"/>
      <c r="S94" s="308"/>
      <c r="T94" s="308"/>
    </row>
    <row r="95" spans="5:20" ht="12.75">
      <c r="E95" s="302"/>
      <c r="G95" s="303"/>
      <c r="H95" s="302"/>
      <c r="P95" s="307"/>
      <c r="Q95" s="308"/>
      <c r="R95" s="308"/>
      <c r="S95" s="308"/>
      <c r="T95" s="308"/>
    </row>
    <row r="96" spans="5:20" ht="12.75">
      <c r="E96" s="302"/>
      <c r="G96" s="306"/>
      <c r="H96" s="302"/>
      <c r="P96" s="307"/>
      <c r="Q96" s="308"/>
      <c r="R96" s="308"/>
      <c r="S96" s="308"/>
      <c r="T96" s="308"/>
    </row>
    <row r="97" spans="5:20" ht="12.75">
      <c r="E97" s="302"/>
      <c r="G97" s="303"/>
      <c r="H97" s="302"/>
      <c r="P97" s="307"/>
      <c r="Q97" s="308"/>
      <c r="R97" s="308"/>
      <c r="S97" s="308"/>
      <c r="T97" s="308"/>
    </row>
    <row r="98" spans="5:20" ht="12.75">
      <c r="E98" s="302"/>
      <c r="G98" s="303"/>
      <c r="H98" s="302"/>
      <c r="P98" s="307"/>
      <c r="Q98" s="308"/>
      <c r="R98" s="308"/>
      <c r="S98" s="308"/>
      <c r="T98" s="308"/>
    </row>
    <row r="99" spans="5:20" ht="12.75">
      <c r="E99" s="302"/>
      <c r="G99" s="303"/>
      <c r="H99" s="302"/>
      <c r="P99" s="307"/>
      <c r="Q99" s="308"/>
      <c r="R99" s="308"/>
      <c r="S99" s="308"/>
      <c r="T99" s="308"/>
    </row>
    <row r="100" spans="5:20" ht="12.75">
      <c r="E100" s="302"/>
      <c r="G100" s="303"/>
      <c r="H100" s="302"/>
      <c r="P100" s="307"/>
      <c r="Q100" s="308"/>
      <c r="R100" s="308"/>
      <c r="S100" s="308"/>
      <c r="T100" s="308"/>
    </row>
    <row r="101" spans="5:20" ht="12.75">
      <c r="E101" s="302"/>
      <c r="G101" s="303"/>
      <c r="H101" s="302"/>
      <c r="P101" s="307"/>
      <c r="Q101" s="308"/>
      <c r="R101" s="308"/>
      <c r="S101" s="308"/>
      <c r="T101" s="308"/>
    </row>
    <row r="102" spans="5:20" ht="12.75">
      <c r="E102" s="302"/>
      <c r="G102" s="303"/>
      <c r="H102" s="302"/>
      <c r="P102" s="307"/>
      <c r="Q102" s="308"/>
      <c r="R102" s="308"/>
      <c r="S102" s="308"/>
      <c r="T102" s="308"/>
    </row>
    <row r="103" spans="5:20" ht="12.75">
      <c r="E103" s="302"/>
      <c r="G103" s="303"/>
      <c r="H103" s="302"/>
      <c r="P103" s="307"/>
      <c r="Q103" s="308"/>
      <c r="R103" s="308"/>
      <c r="S103" s="308"/>
      <c r="T103" s="308"/>
    </row>
    <row r="104" spans="5:20" ht="12.75">
      <c r="E104" s="302"/>
      <c r="G104" s="303"/>
      <c r="H104" s="302"/>
      <c r="P104" s="307"/>
      <c r="Q104" s="308"/>
      <c r="R104" s="308"/>
      <c r="S104" s="308"/>
      <c r="T104" s="308"/>
    </row>
    <row r="105" spans="5:20" ht="12.75">
      <c r="E105" s="302"/>
      <c r="G105" s="303"/>
      <c r="H105" s="302"/>
      <c r="P105" s="307"/>
      <c r="Q105" s="308"/>
      <c r="R105" s="308"/>
      <c r="S105" s="308"/>
      <c r="T105" s="308"/>
    </row>
    <row r="106" spans="5:20" ht="12.75">
      <c r="E106" s="302"/>
      <c r="G106" s="303"/>
      <c r="H106" s="302"/>
      <c r="P106" s="307"/>
      <c r="Q106" s="308"/>
      <c r="R106" s="308"/>
      <c r="S106" s="308"/>
      <c r="T106" s="308"/>
    </row>
    <row r="107" spans="5:20" ht="12.75">
      <c r="E107" s="302"/>
      <c r="G107" s="303"/>
      <c r="H107" s="302"/>
      <c r="P107" s="307"/>
      <c r="Q107" s="308"/>
      <c r="R107" s="308"/>
      <c r="S107" s="308"/>
      <c r="T107" s="308"/>
    </row>
    <row r="108" spans="5:20" ht="12.75">
      <c r="E108" s="302"/>
      <c r="G108" s="303"/>
      <c r="H108" s="302"/>
      <c r="P108" s="307"/>
      <c r="Q108" s="308"/>
      <c r="R108" s="308"/>
      <c r="S108" s="308"/>
      <c r="T108" s="308"/>
    </row>
    <row r="109" spans="5:20" ht="12.75">
      <c r="E109" s="302"/>
      <c r="G109" s="303"/>
      <c r="H109" s="302"/>
      <c r="P109" s="307"/>
      <c r="Q109" s="308"/>
      <c r="R109" s="308"/>
      <c r="S109" s="308"/>
      <c r="T109" s="308"/>
    </row>
    <row r="110" spans="5:20" ht="12.75">
      <c r="E110" s="302"/>
      <c r="G110" s="303"/>
      <c r="H110" s="302"/>
      <c r="P110" s="307"/>
      <c r="Q110" s="308"/>
      <c r="R110" s="308"/>
      <c r="S110" s="308"/>
      <c r="T110" s="308"/>
    </row>
    <row r="111" spans="5:20" ht="12.75">
      <c r="E111" s="302"/>
      <c r="G111" s="306"/>
      <c r="H111" s="302"/>
      <c r="P111" s="307"/>
      <c r="Q111" s="308"/>
      <c r="R111" s="308"/>
      <c r="S111" s="308"/>
      <c r="T111" s="308"/>
    </row>
    <row r="112" spans="5:20" ht="12.75">
      <c r="E112" s="302"/>
      <c r="G112" s="303"/>
      <c r="H112" s="302"/>
      <c r="P112" s="307"/>
      <c r="Q112" s="308"/>
      <c r="R112" s="308"/>
      <c r="S112" s="308"/>
      <c r="T112" s="308"/>
    </row>
    <row r="113" spans="5:20" ht="12.75">
      <c r="E113" s="302"/>
      <c r="G113" s="306"/>
      <c r="H113" s="302"/>
      <c r="P113" s="307"/>
      <c r="Q113" s="308"/>
      <c r="R113" s="308"/>
      <c r="S113" s="308"/>
      <c r="T113" s="308"/>
    </row>
    <row r="114" spans="5:20" ht="12.75">
      <c r="E114" s="302"/>
      <c r="G114" s="306"/>
      <c r="H114" s="302"/>
      <c r="P114" s="307"/>
      <c r="Q114" s="308"/>
      <c r="R114" s="308"/>
      <c r="S114" s="308"/>
      <c r="T114" s="308"/>
    </row>
    <row r="115" spans="5:20" ht="12.75">
      <c r="E115" s="302"/>
      <c r="G115" s="303"/>
      <c r="H115" s="302"/>
      <c r="P115" s="307"/>
      <c r="Q115" s="308"/>
      <c r="R115" s="308"/>
      <c r="S115" s="308"/>
      <c r="T115" s="308"/>
    </row>
    <row r="116" spans="5:20" ht="12.75">
      <c r="E116" s="302"/>
      <c r="G116" s="303"/>
      <c r="H116" s="302"/>
      <c r="P116" s="307"/>
      <c r="Q116" s="308"/>
      <c r="R116" s="308"/>
      <c r="S116" s="308"/>
      <c r="T116" s="308"/>
    </row>
    <row r="117" spans="5:20" ht="12.75">
      <c r="E117" s="302"/>
      <c r="G117" s="303"/>
      <c r="H117" s="302"/>
      <c r="P117" s="307"/>
      <c r="Q117" s="308"/>
      <c r="R117" s="308"/>
      <c r="S117" s="308"/>
      <c r="T117" s="308"/>
    </row>
    <row r="118" spans="5:20" ht="12.75">
      <c r="E118" s="302"/>
      <c r="G118" s="303"/>
      <c r="H118" s="302"/>
      <c r="P118" s="307"/>
      <c r="Q118" s="308"/>
      <c r="R118" s="308"/>
      <c r="S118" s="308"/>
      <c r="T118" s="308"/>
    </row>
    <row r="119" spans="5:20" ht="12.75">
      <c r="E119" s="302"/>
      <c r="G119" s="303"/>
      <c r="H119" s="302"/>
      <c r="P119" s="307"/>
      <c r="Q119" s="308"/>
      <c r="R119" s="308"/>
      <c r="S119" s="308"/>
      <c r="T119" s="308"/>
    </row>
    <row r="120" spans="5:20" ht="12.75">
      <c r="E120" s="302"/>
      <c r="G120" s="303"/>
      <c r="H120" s="302"/>
      <c r="P120" s="307"/>
      <c r="Q120" s="308"/>
      <c r="R120" s="308"/>
      <c r="S120" s="308"/>
      <c r="T120" s="308"/>
    </row>
    <row r="121" spans="5:20" ht="12.75">
      <c r="E121" s="302"/>
      <c r="G121" s="306"/>
      <c r="H121" s="302"/>
      <c r="P121" s="307"/>
      <c r="Q121" s="308"/>
      <c r="R121" s="308"/>
      <c r="S121" s="308"/>
      <c r="T121" s="308"/>
    </row>
    <row r="122" spans="5:20" ht="12.75">
      <c r="E122" s="302"/>
      <c r="G122" s="303"/>
      <c r="H122" s="302"/>
      <c r="P122" s="307"/>
      <c r="Q122" s="308"/>
      <c r="R122" s="308"/>
      <c r="S122" s="308"/>
      <c r="T122" s="308"/>
    </row>
    <row r="123" spans="5:20" ht="12.75">
      <c r="E123" s="302"/>
      <c r="G123" s="303"/>
      <c r="H123" s="302"/>
      <c r="P123" s="307"/>
      <c r="Q123" s="308"/>
      <c r="R123" s="308"/>
      <c r="S123" s="308"/>
      <c r="T123" s="308"/>
    </row>
    <row r="124" spans="5:20" ht="12.75">
      <c r="E124" s="302"/>
      <c r="G124" s="303"/>
      <c r="H124" s="302"/>
      <c r="P124" s="307"/>
      <c r="Q124" s="308"/>
      <c r="R124" s="308"/>
      <c r="S124" s="308"/>
      <c r="T124" s="308"/>
    </row>
    <row r="125" spans="5:20" ht="12.75">
      <c r="E125" s="302"/>
      <c r="G125" s="306"/>
      <c r="H125" s="302"/>
      <c r="P125" s="307"/>
      <c r="Q125" s="308"/>
      <c r="R125" s="308"/>
      <c r="S125" s="308"/>
      <c r="T125" s="308"/>
    </row>
    <row r="126" spans="5:20" ht="12.75">
      <c r="E126" s="302"/>
      <c r="G126" s="303"/>
      <c r="H126" s="302"/>
      <c r="P126" s="307"/>
      <c r="Q126" s="308"/>
      <c r="R126" s="308"/>
      <c r="S126" s="308"/>
      <c r="T126" s="308"/>
    </row>
    <row r="127" spans="5:20" ht="12.75">
      <c r="E127" s="302"/>
      <c r="G127" s="303"/>
      <c r="H127" s="302"/>
      <c r="P127" s="307"/>
      <c r="Q127" s="308"/>
      <c r="R127" s="308"/>
      <c r="S127" s="308"/>
      <c r="T127" s="308"/>
    </row>
    <row r="128" spans="5:20" ht="12.75">
      <c r="E128" s="302"/>
      <c r="G128" s="303"/>
      <c r="H128" s="302"/>
      <c r="P128" s="307"/>
      <c r="Q128" s="308"/>
      <c r="R128" s="308"/>
      <c r="S128" s="308"/>
      <c r="T128" s="308"/>
    </row>
    <row r="129" spans="5:20" ht="12.75">
      <c r="E129" s="302"/>
      <c r="G129" s="303"/>
      <c r="H129" s="302"/>
      <c r="P129" s="307"/>
      <c r="Q129" s="308"/>
      <c r="R129" s="308"/>
      <c r="S129" s="308"/>
      <c r="T129" s="308"/>
    </row>
    <row r="130" spans="5:20" ht="12.75">
      <c r="E130" s="302"/>
      <c r="G130" s="306"/>
      <c r="H130" s="302"/>
      <c r="P130" s="307"/>
      <c r="Q130" s="308"/>
      <c r="R130" s="308"/>
      <c r="S130" s="308"/>
      <c r="T130" s="308"/>
    </row>
    <row r="131" spans="5:20" ht="12.75">
      <c r="E131" s="302"/>
      <c r="G131" s="303"/>
      <c r="H131" s="302"/>
      <c r="P131" s="307"/>
      <c r="Q131" s="308"/>
      <c r="R131" s="308"/>
      <c r="S131" s="308"/>
      <c r="T131" s="308"/>
    </row>
    <row r="132" spans="5:20" ht="12.75">
      <c r="E132" s="302"/>
      <c r="G132" s="303"/>
      <c r="H132" s="302"/>
      <c r="P132" s="307"/>
      <c r="Q132" s="308"/>
      <c r="R132" s="308"/>
      <c r="S132" s="308"/>
      <c r="T132" s="308"/>
    </row>
    <row r="133" spans="5:20" ht="12.75">
      <c r="E133" s="302"/>
      <c r="G133" s="303"/>
      <c r="H133" s="302"/>
      <c r="P133" s="307"/>
      <c r="Q133" s="308"/>
      <c r="R133" s="308"/>
      <c r="S133" s="308"/>
      <c r="T133" s="308"/>
    </row>
    <row r="134" spans="5:20" ht="12.75">
      <c r="E134" s="302"/>
      <c r="G134" s="303"/>
      <c r="H134" s="302"/>
      <c r="P134" s="307"/>
      <c r="Q134" s="308"/>
      <c r="R134" s="308"/>
      <c r="S134" s="308"/>
      <c r="T134" s="308"/>
    </row>
    <row r="135" spans="5:20" ht="12.75">
      <c r="E135" s="302"/>
      <c r="G135" s="303"/>
      <c r="H135" s="302"/>
      <c r="P135" s="307"/>
      <c r="Q135" s="308"/>
      <c r="R135" s="308"/>
      <c r="S135" s="308"/>
      <c r="T135" s="308"/>
    </row>
    <row r="136" spans="5:20" ht="12.75">
      <c r="E136" s="302"/>
      <c r="G136" s="303"/>
      <c r="H136" s="302"/>
      <c r="P136" s="307"/>
      <c r="Q136" s="308"/>
      <c r="R136" s="308"/>
      <c r="S136" s="308"/>
      <c r="T136" s="308"/>
    </row>
    <row r="137" spans="5:20" ht="12.75">
      <c r="E137" s="302"/>
      <c r="G137" s="303"/>
      <c r="H137" s="302"/>
      <c r="P137" s="307"/>
      <c r="Q137" s="308"/>
      <c r="R137" s="308"/>
      <c r="S137" s="308"/>
      <c r="T137" s="308"/>
    </row>
    <row r="138" spans="5:20" ht="12.75">
      <c r="E138" s="302"/>
      <c r="G138" s="303"/>
      <c r="H138" s="302"/>
      <c r="P138" s="307"/>
      <c r="Q138" s="308"/>
      <c r="R138" s="308"/>
      <c r="S138" s="308"/>
      <c r="T138" s="308"/>
    </row>
    <row r="139" spans="5:20" ht="12.75">
      <c r="E139" s="302"/>
      <c r="G139" s="303"/>
      <c r="H139" s="302"/>
      <c r="P139" s="307"/>
      <c r="Q139" s="308"/>
      <c r="R139" s="308"/>
      <c r="S139" s="308"/>
      <c r="T139" s="308"/>
    </row>
    <row r="140" spans="5:20" ht="12.75">
      <c r="E140" s="302"/>
      <c r="G140" s="303"/>
      <c r="H140" s="302"/>
      <c r="P140" s="307"/>
      <c r="Q140" s="308"/>
      <c r="R140" s="308"/>
      <c r="S140" s="308"/>
      <c r="T140" s="308"/>
    </row>
    <row r="141" spans="5:20" ht="12.75">
      <c r="E141" s="302"/>
      <c r="G141" s="303"/>
      <c r="H141" s="302"/>
      <c r="P141" s="307"/>
      <c r="Q141" s="308"/>
      <c r="R141" s="308"/>
      <c r="S141" s="308"/>
      <c r="T141" s="308"/>
    </row>
    <row r="142" spans="5:20" ht="12.75">
      <c r="E142" s="302"/>
      <c r="G142" s="303"/>
      <c r="H142" s="302"/>
      <c r="P142" s="307"/>
      <c r="Q142" s="308"/>
      <c r="R142" s="308"/>
      <c r="S142" s="308"/>
      <c r="T142" s="308"/>
    </row>
    <row r="143" spans="5:20" ht="12.75">
      <c r="E143" s="302"/>
      <c r="G143" s="303"/>
      <c r="H143" s="302"/>
      <c r="P143" s="307"/>
      <c r="Q143" s="308"/>
      <c r="R143" s="308"/>
      <c r="S143" s="308"/>
      <c r="T143" s="308"/>
    </row>
    <row r="144" spans="5:20" ht="12.75">
      <c r="E144" s="302"/>
      <c r="G144" s="303"/>
      <c r="H144" s="302"/>
      <c r="P144" s="307"/>
      <c r="Q144" s="308"/>
      <c r="R144" s="308"/>
      <c r="S144" s="308"/>
      <c r="T144" s="308"/>
    </row>
    <row r="145" spans="5:20" ht="12.75">
      <c r="E145" s="302"/>
      <c r="G145" s="303"/>
      <c r="H145" s="302"/>
      <c r="P145" s="307"/>
      <c r="Q145" s="308"/>
      <c r="R145" s="308"/>
      <c r="S145" s="308"/>
      <c r="T145" s="308"/>
    </row>
    <row r="146" spans="5:20" ht="12.75">
      <c r="E146" s="302"/>
      <c r="G146" s="303"/>
      <c r="H146" s="302"/>
      <c r="P146" s="307"/>
      <c r="Q146" s="308"/>
      <c r="R146" s="308"/>
      <c r="S146" s="308"/>
      <c r="T146" s="308"/>
    </row>
    <row r="147" spans="5:20" ht="12.75">
      <c r="E147" s="302"/>
      <c r="G147" s="303"/>
      <c r="H147" s="302"/>
      <c r="P147" s="307"/>
      <c r="Q147" s="308"/>
      <c r="R147" s="308"/>
      <c r="S147" s="308"/>
      <c r="T147" s="308"/>
    </row>
    <row r="148" spans="5:20" ht="12.75">
      <c r="E148" s="302"/>
      <c r="G148" s="303"/>
      <c r="H148" s="302"/>
      <c r="P148" s="307"/>
      <c r="Q148" s="308"/>
      <c r="R148" s="308"/>
      <c r="S148" s="308"/>
      <c r="T148" s="308"/>
    </row>
    <row r="149" spans="5:20" ht="12.75">
      <c r="E149" s="302"/>
      <c r="G149" s="303"/>
      <c r="H149" s="302"/>
      <c r="P149" s="307"/>
      <c r="Q149" s="308"/>
      <c r="R149" s="308"/>
      <c r="S149" s="308"/>
      <c r="T149" s="308"/>
    </row>
    <row r="150" spans="5:20" ht="12.75">
      <c r="E150" s="302"/>
      <c r="G150" s="303"/>
      <c r="H150" s="302"/>
      <c r="P150" s="307"/>
      <c r="Q150" s="308"/>
      <c r="R150" s="308"/>
      <c r="S150" s="308"/>
      <c r="T150" s="308"/>
    </row>
    <row r="151" spans="5:20" ht="12.75">
      <c r="E151" s="302"/>
      <c r="G151" s="303"/>
      <c r="H151" s="302"/>
      <c r="P151" s="307"/>
      <c r="Q151" s="308"/>
      <c r="R151" s="308"/>
      <c r="S151" s="308"/>
      <c r="T151" s="308"/>
    </row>
    <row r="152" spans="5:20" ht="12.75">
      <c r="E152" s="302"/>
      <c r="G152" s="303"/>
      <c r="H152" s="302"/>
      <c r="P152" s="307"/>
      <c r="Q152" s="308"/>
      <c r="R152" s="308"/>
      <c r="S152" s="308"/>
      <c r="T152" s="308"/>
    </row>
    <row r="153" spans="5:20" ht="12.75">
      <c r="E153" s="302"/>
      <c r="G153" s="303"/>
      <c r="H153" s="302"/>
      <c r="P153" s="307"/>
      <c r="Q153" s="308"/>
      <c r="R153" s="308"/>
      <c r="S153" s="308"/>
      <c r="T153" s="308"/>
    </row>
    <row r="154" spans="5:20" ht="12.75">
      <c r="E154" s="302"/>
      <c r="G154" s="303"/>
      <c r="H154" s="302"/>
      <c r="P154" s="307"/>
      <c r="Q154" s="308"/>
      <c r="R154" s="308"/>
      <c r="S154" s="308"/>
      <c r="T154" s="308"/>
    </row>
    <row r="155" spans="5:20" ht="12.75">
      <c r="E155" s="302"/>
      <c r="G155" s="303"/>
      <c r="H155" s="302"/>
      <c r="P155" s="307"/>
      <c r="Q155" s="308"/>
      <c r="R155" s="308"/>
      <c r="S155" s="308"/>
      <c r="T155" s="308"/>
    </row>
    <row r="156" spans="5:20" ht="12.75">
      <c r="E156" s="302"/>
      <c r="G156" s="303"/>
      <c r="H156" s="302"/>
      <c r="P156" s="307"/>
      <c r="Q156" s="308"/>
      <c r="R156" s="308"/>
      <c r="S156" s="308"/>
      <c r="T156" s="308"/>
    </row>
    <row r="157" spans="5:20" ht="12.75">
      <c r="E157" s="302"/>
      <c r="G157" s="303"/>
      <c r="H157" s="302"/>
      <c r="P157" s="307"/>
      <c r="Q157" s="308"/>
      <c r="R157" s="308"/>
      <c r="S157" s="308"/>
      <c r="T157" s="308"/>
    </row>
    <row r="158" spans="5:20" ht="12.75">
      <c r="E158" s="302"/>
      <c r="G158" s="303"/>
      <c r="H158" s="302"/>
      <c r="P158" s="307"/>
      <c r="Q158" s="308"/>
      <c r="R158" s="308"/>
      <c r="S158" s="308"/>
      <c r="T158" s="308"/>
    </row>
    <row r="159" spans="5:20" ht="12.75">
      <c r="E159" s="302"/>
      <c r="G159" s="303"/>
      <c r="H159" s="302"/>
      <c r="P159" s="307"/>
      <c r="Q159" s="308"/>
      <c r="R159" s="308"/>
      <c r="S159" s="308"/>
      <c r="T159" s="308"/>
    </row>
    <row r="160" spans="5:20" ht="12.75">
      <c r="E160" s="302"/>
      <c r="G160" s="303"/>
      <c r="H160" s="302"/>
      <c r="P160" s="307"/>
      <c r="Q160" s="308"/>
      <c r="R160" s="308"/>
      <c r="S160" s="308"/>
      <c r="T160" s="308"/>
    </row>
    <row r="161" spans="5:20" ht="12.75">
      <c r="E161" s="302"/>
      <c r="G161" s="303"/>
      <c r="H161" s="302"/>
      <c r="P161" s="307"/>
      <c r="Q161" s="308"/>
      <c r="R161" s="308"/>
      <c r="S161" s="308"/>
      <c r="T161" s="308"/>
    </row>
    <row r="162" spans="5:20" ht="12.75">
      <c r="E162" s="302"/>
      <c r="G162" s="303"/>
      <c r="H162" s="302"/>
      <c r="P162" s="307"/>
      <c r="Q162" s="308"/>
      <c r="R162" s="308"/>
      <c r="S162" s="308"/>
      <c r="T162" s="308"/>
    </row>
    <row r="163" spans="5:20" ht="12.75">
      <c r="E163" s="302"/>
      <c r="G163" s="303"/>
      <c r="H163" s="302"/>
      <c r="P163" s="307"/>
      <c r="Q163" s="308"/>
      <c r="R163" s="308"/>
      <c r="S163" s="308"/>
      <c r="T163" s="308"/>
    </row>
    <row r="164" spans="5:20" ht="12.75">
      <c r="E164" s="302"/>
      <c r="G164" s="303"/>
      <c r="H164" s="302"/>
      <c r="P164" s="307"/>
      <c r="Q164" s="308"/>
      <c r="R164" s="308"/>
      <c r="S164" s="308"/>
      <c r="T164" s="308"/>
    </row>
    <row r="165" spans="5:20" ht="12.75">
      <c r="E165" s="302"/>
      <c r="G165" s="303"/>
      <c r="H165" s="302"/>
      <c r="P165" s="307"/>
      <c r="Q165" s="308"/>
      <c r="R165" s="308"/>
      <c r="S165" s="308"/>
      <c r="T165" s="308"/>
    </row>
    <row r="166" spans="5:20" ht="12.75">
      <c r="E166" s="302"/>
      <c r="G166" s="303"/>
      <c r="H166" s="302"/>
      <c r="P166" s="307"/>
      <c r="Q166" s="308"/>
      <c r="R166" s="308"/>
      <c r="S166" s="308"/>
      <c r="T166" s="308"/>
    </row>
    <row r="167" spans="5:20" ht="12.75">
      <c r="E167" s="302"/>
      <c r="G167" s="303"/>
      <c r="H167" s="302"/>
      <c r="P167" s="307"/>
      <c r="Q167" s="308"/>
      <c r="R167" s="308"/>
      <c r="S167" s="308"/>
      <c r="T167" s="308"/>
    </row>
    <row r="168" spans="5:20" ht="12.75">
      <c r="E168" s="302"/>
      <c r="G168" s="303"/>
      <c r="H168" s="302"/>
      <c r="P168" s="307"/>
      <c r="Q168" s="308"/>
      <c r="R168" s="308"/>
      <c r="S168" s="308"/>
      <c r="T168" s="308"/>
    </row>
    <row r="169" spans="5:20" ht="12.75">
      <c r="E169" s="302"/>
      <c r="G169" s="303"/>
      <c r="H169" s="302"/>
      <c r="P169" s="307"/>
      <c r="Q169" s="308"/>
      <c r="R169" s="308"/>
      <c r="S169" s="308"/>
      <c r="T169" s="308"/>
    </row>
    <row r="170" spans="5:20" ht="12.75">
      <c r="E170" s="302"/>
      <c r="G170" s="303"/>
      <c r="H170" s="302"/>
      <c r="P170" s="307"/>
      <c r="Q170" s="308"/>
      <c r="R170" s="308"/>
      <c r="S170" s="308"/>
      <c r="T170" s="308"/>
    </row>
    <row r="171" spans="5:20" ht="12.75">
      <c r="E171" s="302"/>
      <c r="G171" s="303"/>
      <c r="H171" s="302"/>
      <c r="P171" s="307"/>
      <c r="Q171" s="308"/>
      <c r="R171" s="308"/>
      <c r="S171" s="308"/>
      <c r="T171" s="308"/>
    </row>
    <row r="172" spans="5:20" ht="12.75">
      <c r="E172" s="302"/>
      <c r="G172" s="303"/>
      <c r="H172" s="302"/>
      <c r="P172" s="307"/>
      <c r="Q172" s="308"/>
      <c r="R172" s="308"/>
      <c r="S172" s="308"/>
      <c r="T172" s="308"/>
    </row>
    <row r="173" spans="5:20" ht="12.75">
      <c r="E173" s="302"/>
      <c r="G173" s="303"/>
      <c r="H173" s="302"/>
      <c r="P173" s="307"/>
      <c r="Q173" s="308"/>
      <c r="R173" s="308"/>
      <c r="S173" s="308"/>
      <c r="T173" s="308"/>
    </row>
    <row r="174" spans="5:20" ht="12.75">
      <c r="E174" s="302"/>
      <c r="G174" s="303"/>
      <c r="H174" s="302"/>
      <c r="P174" s="307"/>
      <c r="Q174" s="308"/>
      <c r="R174" s="308"/>
      <c r="S174" s="308"/>
      <c r="T174" s="308"/>
    </row>
    <row r="175" spans="5:20" ht="12.75">
      <c r="E175" s="302"/>
      <c r="G175" s="303"/>
      <c r="H175" s="302"/>
      <c r="P175" s="307"/>
      <c r="Q175" s="308"/>
      <c r="R175" s="308"/>
      <c r="S175" s="308"/>
      <c r="T175" s="308"/>
    </row>
    <row r="176" spans="5:20" ht="12.75">
      <c r="E176" s="302"/>
      <c r="G176" s="303"/>
      <c r="H176" s="302"/>
      <c r="P176" s="307"/>
      <c r="Q176" s="308"/>
      <c r="R176" s="308"/>
      <c r="S176" s="308"/>
      <c r="T176" s="308"/>
    </row>
    <row r="177" spans="5:20" ht="12.75">
      <c r="E177" s="302"/>
      <c r="G177" s="303"/>
      <c r="H177" s="302"/>
      <c r="P177" s="307"/>
      <c r="Q177" s="308"/>
      <c r="R177" s="308"/>
      <c r="S177" s="308"/>
      <c r="T177" s="308"/>
    </row>
    <row r="178" spans="5:20" ht="12.75">
      <c r="E178" s="302"/>
      <c r="G178" s="303"/>
      <c r="H178" s="302"/>
      <c r="P178" s="307"/>
      <c r="Q178" s="308"/>
      <c r="R178" s="308"/>
      <c r="S178" s="308"/>
      <c r="T178" s="308"/>
    </row>
    <row r="179" spans="5:20" ht="12.75">
      <c r="E179" s="302"/>
      <c r="G179" s="303"/>
      <c r="H179" s="302"/>
      <c r="P179" s="307"/>
      <c r="Q179" s="308"/>
      <c r="R179" s="308"/>
      <c r="S179" s="308"/>
      <c r="T179" s="308"/>
    </row>
    <row r="180" spans="5:20" ht="12.75">
      <c r="E180" s="302"/>
      <c r="G180" s="303"/>
      <c r="H180" s="302"/>
      <c r="P180" s="307"/>
      <c r="Q180" s="308"/>
      <c r="R180" s="308"/>
      <c r="S180" s="308"/>
      <c r="T180" s="308"/>
    </row>
    <row r="181" spans="5:20" ht="12.75">
      <c r="E181" s="302"/>
      <c r="G181" s="303"/>
      <c r="H181" s="302"/>
      <c r="P181" s="307"/>
      <c r="Q181" s="308"/>
      <c r="R181" s="308"/>
      <c r="S181" s="308"/>
      <c r="T181" s="308"/>
    </row>
    <row r="182" spans="5:20" ht="12.75">
      <c r="E182" s="302"/>
      <c r="G182" s="303"/>
      <c r="H182" s="302"/>
      <c r="P182" s="307"/>
      <c r="Q182" s="308"/>
      <c r="R182" s="308"/>
      <c r="S182" s="308"/>
      <c r="T182" s="308"/>
    </row>
    <row r="183" spans="5:20" ht="12.75">
      <c r="E183" s="302"/>
      <c r="G183" s="303"/>
      <c r="H183" s="302"/>
      <c r="P183" s="307"/>
      <c r="Q183" s="308"/>
      <c r="R183" s="308"/>
      <c r="S183" s="308"/>
      <c r="T183" s="308"/>
    </row>
    <row r="184" spans="5:20" ht="12.75">
      <c r="E184" s="302"/>
      <c r="G184" s="303"/>
      <c r="H184" s="302"/>
      <c r="P184" s="307"/>
      <c r="Q184" s="308"/>
      <c r="R184" s="308"/>
      <c r="S184" s="308"/>
      <c r="T184" s="308"/>
    </row>
    <row r="185" spans="5:20" ht="12.75">
      <c r="E185" s="302"/>
      <c r="G185" s="303"/>
      <c r="H185" s="302"/>
      <c r="P185" s="307"/>
      <c r="Q185" s="308"/>
      <c r="R185" s="308"/>
      <c r="S185" s="308"/>
      <c r="T185" s="308"/>
    </row>
    <row r="186" spans="5:20" ht="12.75">
      <c r="E186" s="302"/>
      <c r="G186" s="303"/>
      <c r="H186" s="302"/>
      <c r="P186" s="307"/>
      <c r="Q186" s="308"/>
      <c r="R186" s="308"/>
      <c r="S186" s="308"/>
      <c r="T186" s="308"/>
    </row>
    <row r="187" spans="5:20" ht="12.75">
      <c r="E187" s="302"/>
      <c r="G187" s="303"/>
      <c r="H187" s="302"/>
      <c r="P187" s="307"/>
      <c r="Q187" s="308"/>
      <c r="R187" s="308"/>
      <c r="S187" s="308"/>
      <c r="T187" s="308"/>
    </row>
    <row r="188" spans="5:20" ht="12.75">
      <c r="E188" s="302"/>
      <c r="G188" s="303"/>
      <c r="H188" s="302"/>
      <c r="P188" s="307"/>
      <c r="Q188" s="308"/>
      <c r="R188" s="308"/>
      <c r="S188" s="308"/>
      <c r="T188" s="308"/>
    </row>
    <row r="189" spans="5:20" ht="12.75">
      <c r="E189" s="302"/>
      <c r="G189" s="303"/>
      <c r="H189" s="302"/>
      <c r="P189" s="307"/>
      <c r="Q189" s="308"/>
      <c r="R189" s="308"/>
      <c r="S189" s="308"/>
      <c r="T189" s="308"/>
    </row>
    <row r="190" spans="5:20" ht="12.75">
      <c r="E190" s="302"/>
      <c r="G190" s="303"/>
      <c r="H190" s="302"/>
      <c r="P190" s="307"/>
      <c r="Q190" s="308"/>
      <c r="R190" s="308"/>
      <c r="S190" s="308"/>
      <c r="T190" s="308"/>
    </row>
    <row r="191" spans="5:20" ht="12.75">
      <c r="E191" s="302"/>
      <c r="G191" s="303"/>
      <c r="H191" s="302"/>
      <c r="P191" s="307"/>
      <c r="Q191" s="308"/>
      <c r="R191" s="308"/>
      <c r="S191" s="308"/>
      <c r="T191" s="308"/>
    </row>
    <row r="192" spans="5:20" ht="12.75">
      <c r="E192" s="302"/>
      <c r="G192" s="303"/>
      <c r="H192" s="302"/>
      <c r="P192" s="307"/>
      <c r="Q192" s="308"/>
      <c r="R192" s="308"/>
      <c r="S192" s="308"/>
      <c r="T192" s="308"/>
    </row>
    <row r="193" spans="5:20" ht="12.75">
      <c r="E193" s="302"/>
      <c r="G193" s="303"/>
      <c r="H193" s="302"/>
      <c r="P193" s="307"/>
      <c r="Q193" s="308"/>
      <c r="R193" s="308"/>
      <c r="S193" s="308"/>
      <c r="T193" s="308"/>
    </row>
    <row r="194" spans="5:20" ht="12.75">
      <c r="E194" s="302"/>
      <c r="G194" s="306"/>
      <c r="H194" s="302"/>
      <c r="P194" s="307"/>
      <c r="Q194" s="308"/>
      <c r="R194" s="308"/>
      <c r="S194" s="308"/>
      <c r="T194" s="308"/>
    </row>
    <row r="195" spans="5:20" ht="12.75">
      <c r="E195" s="302"/>
      <c r="G195" s="303"/>
      <c r="H195" s="302"/>
      <c r="P195" s="307"/>
      <c r="Q195" s="308"/>
      <c r="R195" s="308"/>
      <c r="S195" s="308"/>
      <c r="T195" s="308"/>
    </row>
    <row r="196" spans="5:20" ht="12.75">
      <c r="E196" s="302"/>
      <c r="G196" s="303"/>
      <c r="H196" s="302"/>
      <c r="P196" s="307"/>
      <c r="Q196" s="308"/>
      <c r="R196" s="308"/>
      <c r="S196" s="308"/>
      <c r="T196" s="308"/>
    </row>
    <row r="197" spans="5:20" ht="12.75">
      <c r="E197" s="302"/>
      <c r="G197" s="303"/>
      <c r="H197" s="302"/>
      <c r="P197" s="307"/>
      <c r="Q197" s="308"/>
      <c r="R197" s="308"/>
      <c r="S197" s="308"/>
      <c r="T197" s="308"/>
    </row>
    <row r="198" spans="5:20" ht="12.75">
      <c r="E198" s="302"/>
      <c r="G198" s="303"/>
      <c r="H198" s="302"/>
      <c r="P198" s="307"/>
      <c r="Q198" s="308"/>
      <c r="R198" s="308"/>
      <c r="S198" s="308"/>
      <c r="T198" s="308"/>
    </row>
    <row r="199" spans="5:20" ht="12.75">
      <c r="E199" s="302"/>
      <c r="G199" s="303"/>
      <c r="H199" s="302"/>
      <c r="P199" s="307"/>
      <c r="Q199" s="308"/>
      <c r="R199" s="308"/>
      <c r="S199" s="308"/>
      <c r="T199" s="308"/>
    </row>
    <row r="200" spans="5:20" ht="12.75">
      <c r="E200" s="302"/>
      <c r="G200" s="303"/>
      <c r="H200" s="302"/>
      <c r="P200" s="307"/>
      <c r="Q200" s="308"/>
      <c r="R200" s="308"/>
      <c r="S200" s="308"/>
      <c r="T200" s="308"/>
    </row>
    <row r="201" spans="5:20" ht="12.75">
      <c r="E201" s="302"/>
      <c r="G201" s="306"/>
      <c r="H201" s="302"/>
      <c r="P201" s="307"/>
      <c r="Q201" s="308"/>
      <c r="R201" s="308"/>
      <c r="S201" s="308"/>
      <c r="T201" s="308"/>
    </row>
    <row r="202" spans="5:20" ht="12.75">
      <c r="E202" s="306"/>
      <c r="G202" s="306"/>
      <c r="H202" s="306"/>
      <c r="P202" s="307"/>
      <c r="Q202" s="308"/>
      <c r="R202" s="308"/>
      <c r="S202" s="308"/>
      <c r="T202" s="308"/>
    </row>
    <row r="203" spans="5:20" ht="12.75">
      <c r="E203" s="306"/>
      <c r="G203" s="306"/>
      <c r="H203" s="306"/>
      <c r="P203" s="307"/>
      <c r="Q203" s="308"/>
      <c r="R203" s="308"/>
      <c r="S203" s="308"/>
      <c r="T203" s="308"/>
    </row>
    <row r="204" spans="5:20" ht="12.75">
      <c r="E204" s="306"/>
      <c r="G204" s="306"/>
      <c r="H204" s="306"/>
      <c r="P204" s="307"/>
      <c r="Q204" s="308"/>
      <c r="R204" s="308"/>
      <c r="S204" s="308"/>
      <c r="T204" s="308"/>
    </row>
    <row r="205" spans="5:20" ht="12.75">
      <c r="E205" s="306"/>
      <c r="G205" s="306"/>
      <c r="H205" s="306"/>
      <c r="P205" s="307"/>
      <c r="Q205" s="308"/>
      <c r="R205" s="308"/>
      <c r="S205" s="308"/>
      <c r="T205" s="308"/>
    </row>
    <row r="206" spans="5:20" ht="12.75">
      <c r="E206" s="306"/>
      <c r="G206" s="306"/>
      <c r="H206" s="306"/>
      <c r="P206" s="307"/>
      <c r="Q206" s="308"/>
      <c r="R206" s="308"/>
      <c r="S206" s="308"/>
      <c r="T206" s="308"/>
    </row>
    <row r="207" spans="5:20" ht="12.75">
      <c r="E207" s="306"/>
      <c r="G207" s="306"/>
      <c r="H207" s="306"/>
      <c r="P207" s="307"/>
      <c r="Q207" s="308"/>
      <c r="R207" s="308"/>
      <c r="S207" s="308"/>
      <c r="T207" s="308"/>
    </row>
    <row r="208" spans="5:20" ht="12.75">
      <c r="E208" s="306"/>
      <c r="G208" s="306"/>
      <c r="H208" s="306"/>
      <c r="P208" s="307"/>
      <c r="Q208" s="308"/>
      <c r="R208" s="308"/>
      <c r="S208" s="308"/>
      <c r="T208" s="308"/>
    </row>
    <row r="209" spans="5:20" ht="12.75">
      <c r="E209" s="306"/>
      <c r="G209" s="306"/>
      <c r="H209" s="306"/>
      <c r="P209" s="307"/>
      <c r="Q209" s="308"/>
      <c r="R209" s="308"/>
      <c r="S209" s="308"/>
      <c r="T209" s="308"/>
    </row>
    <row r="210" spans="5:20" ht="12.75">
      <c r="E210" s="306"/>
      <c r="G210" s="306"/>
      <c r="H210" s="306"/>
      <c r="P210" s="307"/>
      <c r="Q210" s="308"/>
      <c r="R210" s="308"/>
      <c r="S210" s="308"/>
      <c r="T210" s="308"/>
    </row>
    <row r="211" spans="5:20" ht="12.75">
      <c r="E211" s="306"/>
      <c r="G211" s="306"/>
      <c r="H211" s="306"/>
      <c r="P211" s="307"/>
      <c r="Q211" s="308"/>
      <c r="R211" s="308"/>
      <c r="S211" s="308"/>
      <c r="T211" s="308"/>
    </row>
    <row r="212" spans="5:20" ht="12.75">
      <c r="E212" s="306"/>
      <c r="G212" s="306"/>
      <c r="H212" s="306"/>
      <c r="P212" s="307"/>
      <c r="Q212" s="308"/>
      <c r="R212" s="308"/>
      <c r="S212" s="308"/>
      <c r="T212" s="308"/>
    </row>
    <row r="213" spans="5:20" ht="12.75">
      <c r="E213" s="306"/>
      <c r="G213" s="306"/>
      <c r="H213" s="306"/>
      <c r="P213" s="307"/>
      <c r="Q213" s="308"/>
      <c r="R213" s="308"/>
      <c r="S213" s="308"/>
      <c r="T213" s="308"/>
    </row>
    <row r="214" spans="5:20" ht="12.75">
      <c r="E214" s="306"/>
      <c r="G214" s="306"/>
      <c r="H214" s="306"/>
      <c r="P214" s="307"/>
      <c r="Q214" s="308"/>
      <c r="R214" s="308"/>
      <c r="S214" s="308"/>
      <c r="T214" s="308"/>
    </row>
    <row r="215" spans="5:20" ht="12.75">
      <c r="E215" s="306"/>
      <c r="G215" s="306"/>
      <c r="H215" s="306"/>
      <c r="P215" s="307"/>
      <c r="Q215" s="308"/>
      <c r="R215" s="308"/>
      <c r="S215" s="308"/>
      <c r="T215" s="308"/>
    </row>
    <row r="216" spans="5:20" ht="12.75">
      <c r="E216" s="306"/>
      <c r="G216" s="306"/>
      <c r="H216" s="306"/>
      <c r="P216" s="307"/>
      <c r="Q216" s="308"/>
      <c r="R216" s="308"/>
      <c r="S216" s="308"/>
      <c r="T216" s="308"/>
    </row>
    <row r="217" spans="5:20" ht="12.75">
      <c r="E217" s="306"/>
      <c r="G217" s="306"/>
      <c r="H217" s="306"/>
      <c r="P217" s="307"/>
      <c r="Q217" s="308"/>
      <c r="R217" s="308"/>
      <c r="S217" s="308"/>
      <c r="T217" s="308"/>
    </row>
    <row r="218" spans="5:20" ht="12.75">
      <c r="E218" s="306"/>
      <c r="G218" s="306"/>
      <c r="H218" s="306"/>
      <c r="P218" s="307"/>
      <c r="Q218" s="308"/>
      <c r="R218" s="308"/>
      <c r="S218" s="308"/>
      <c r="T218" s="308"/>
    </row>
    <row r="219" spans="5:20" ht="12.75">
      <c r="E219" s="306"/>
      <c r="G219" s="306"/>
      <c r="H219" s="306"/>
      <c r="P219" s="307"/>
      <c r="Q219" s="308"/>
      <c r="R219" s="308"/>
      <c r="S219" s="308"/>
      <c r="T219" s="308"/>
    </row>
    <row r="220" spans="5:20" ht="12.75">
      <c r="E220" s="306"/>
      <c r="G220" s="306"/>
      <c r="H220" s="306"/>
      <c r="P220" s="307"/>
      <c r="Q220" s="308"/>
      <c r="R220" s="308"/>
      <c r="S220" s="308"/>
      <c r="T220" s="308"/>
    </row>
    <row r="221" spans="5:20" ht="12.75">
      <c r="E221" s="306"/>
      <c r="G221" s="306"/>
      <c r="H221" s="306"/>
      <c r="P221" s="307"/>
      <c r="Q221" s="308"/>
      <c r="R221" s="308"/>
      <c r="S221" s="308"/>
      <c r="T221" s="308"/>
    </row>
    <row r="222" spans="5:20" ht="12.75">
      <c r="E222" s="306"/>
      <c r="G222" s="306"/>
      <c r="H222" s="306"/>
      <c r="P222" s="307"/>
      <c r="Q222" s="308"/>
      <c r="R222" s="308"/>
      <c r="S222" s="308"/>
      <c r="T222" s="308"/>
    </row>
    <row r="223" spans="5:20" ht="12.75">
      <c r="E223" s="306"/>
      <c r="G223" s="306"/>
      <c r="H223" s="306"/>
      <c r="P223" s="307"/>
      <c r="Q223" s="308"/>
      <c r="R223" s="308"/>
      <c r="S223" s="308"/>
      <c r="T223" s="308"/>
    </row>
    <row r="224" spans="5:20" ht="12.75">
      <c r="E224" s="306"/>
      <c r="G224" s="306"/>
      <c r="H224" s="306"/>
      <c r="P224" s="307"/>
      <c r="Q224" s="308"/>
      <c r="R224" s="308"/>
      <c r="S224" s="308"/>
      <c r="T224" s="308"/>
    </row>
    <row r="225" spans="5:20" ht="12.75">
      <c r="E225" s="306"/>
      <c r="G225" s="306"/>
      <c r="H225" s="306"/>
      <c r="P225" s="307"/>
      <c r="Q225" s="308"/>
      <c r="R225" s="308"/>
      <c r="S225" s="308"/>
      <c r="T225" s="308"/>
    </row>
    <row r="226" spans="5:20" ht="12.75">
      <c r="E226" s="306"/>
      <c r="G226" s="306"/>
      <c r="H226" s="306"/>
      <c r="P226" s="307"/>
      <c r="Q226" s="308"/>
      <c r="R226" s="308"/>
      <c r="S226" s="308"/>
      <c r="T226" s="308"/>
    </row>
    <row r="227" spans="5:20" ht="12.75">
      <c r="E227" s="306"/>
      <c r="G227" s="306"/>
      <c r="H227" s="306"/>
      <c r="P227" s="307"/>
      <c r="Q227" s="308"/>
      <c r="R227" s="308"/>
      <c r="S227" s="308"/>
      <c r="T227" s="308"/>
    </row>
    <row r="228" spans="5:20" ht="12.75">
      <c r="E228" s="306"/>
      <c r="G228" s="306"/>
      <c r="H228" s="306"/>
      <c r="P228" s="307"/>
      <c r="Q228" s="308"/>
      <c r="R228" s="308"/>
      <c r="S228" s="308"/>
      <c r="T228" s="308"/>
    </row>
    <row r="229" spans="5:20" ht="12.75">
      <c r="E229" s="306"/>
      <c r="G229" s="306"/>
      <c r="H229" s="306"/>
      <c r="P229" s="307"/>
      <c r="Q229" s="308"/>
      <c r="R229" s="308"/>
      <c r="S229" s="308"/>
      <c r="T229" s="308"/>
    </row>
    <row r="230" spans="5:20" ht="12.75">
      <c r="E230" s="306"/>
      <c r="G230" s="306"/>
      <c r="H230" s="306"/>
      <c r="P230" s="307"/>
      <c r="Q230" s="308"/>
      <c r="R230" s="308"/>
      <c r="S230" s="308"/>
      <c r="T230" s="308"/>
    </row>
    <row r="231" spans="5:20" ht="12.75">
      <c r="E231" s="306"/>
      <c r="G231" s="306"/>
      <c r="H231" s="306"/>
      <c r="P231" s="307"/>
      <c r="Q231" s="308"/>
      <c r="R231" s="308"/>
      <c r="S231" s="308"/>
      <c r="T231" s="308"/>
    </row>
    <row r="232" spans="5:20" ht="12.75">
      <c r="E232" s="306"/>
      <c r="G232" s="306"/>
      <c r="H232" s="306"/>
      <c r="P232" s="307"/>
      <c r="Q232" s="308"/>
      <c r="R232" s="308"/>
      <c r="S232" s="308"/>
      <c r="T232" s="308"/>
    </row>
    <row r="233" spans="5:20" ht="12.75">
      <c r="E233" s="306"/>
      <c r="G233" s="306"/>
      <c r="H233" s="306"/>
      <c r="P233" s="307"/>
      <c r="Q233" s="308"/>
      <c r="R233" s="308"/>
      <c r="S233" s="308"/>
      <c r="T233" s="308"/>
    </row>
    <row r="234" spans="5:20" ht="12.75">
      <c r="E234" s="306"/>
      <c r="G234" s="306"/>
      <c r="H234" s="306"/>
      <c r="P234" s="307"/>
      <c r="Q234" s="308"/>
      <c r="R234" s="308"/>
      <c r="S234" s="308"/>
      <c r="T234" s="308"/>
    </row>
    <row r="235" spans="5:20" ht="12.75">
      <c r="E235" s="302"/>
      <c r="G235" s="300"/>
      <c r="H235" s="300"/>
      <c r="P235" s="307"/>
      <c r="Q235" s="308"/>
      <c r="R235" s="308"/>
      <c r="S235" s="308"/>
      <c r="T235" s="308"/>
    </row>
    <row r="236" spans="5:20" ht="12.75">
      <c r="E236" s="302"/>
      <c r="G236" s="300"/>
      <c r="H236" s="300"/>
      <c r="P236" s="307"/>
      <c r="Q236" s="308"/>
      <c r="R236" s="308"/>
      <c r="S236" s="308"/>
      <c r="T236" s="308"/>
    </row>
    <row r="237" spans="5:20" ht="12.75">
      <c r="E237" s="302"/>
      <c r="G237" s="300"/>
      <c r="H237" s="300"/>
      <c r="P237" s="307"/>
      <c r="Q237" s="308"/>
      <c r="R237" s="308"/>
      <c r="S237" s="308"/>
      <c r="T237" s="308"/>
    </row>
    <row r="238" spans="5:20" ht="12.75">
      <c r="E238" s="302"/>
      <c r="G238" s="300"/>
      <c r="H238" s="300"/>
      <c r="P238" s="307"/>
      <c r="Q238" s="308"/>
      <c r="R238" s="308"/>
      <c r="S238" s="308"/>
      <c r="T238" s="308"/>
    </row>
    <row r="239" spans="5:20" ht="12.75">
      <c r="E239" s="302"/>
      <c r="G239" s="300"/>
      <c r="H239" s="300"/>
      <c r="P239" s="307"/>
      <c r="Q239" s="308"/>
      <c r="R239" s="308"/>
      <c r="S239" s="308"/>
      <c r="T239" s="308"/>
    </row>
    <row r="240" spans="5:20" ht="12.75">
      <c r="E240" s="302"/>
      <c r="G240" s="300"/>
      <c r="H240" s="300"/>
      <c r="P240" s="307"/>
      <c r="Q240" s="308"/>
      <c r="R240" s="308"/>
      <c r="S240" s="308"/>
      <c r="T240" s="308"/>
    </row>
    <row r="241" spans="5:20" ht="12.75">
      <c r="E241" s="302"/>
      <c r="G241" s="300"/>
      <c r="H241" s="300"/>
      <c r="P241" s="307"/>
      <c r="Q241" s="308"/>
      <c r="R241" s="308"/>
      <c r="S241" s="308"/>
      <c r="T241" s="308"/>
    </row>
    <row r="242" spans="5:20" ht="12.75">
      <c r="E242" s="302"/>
      <c r="G242" s="300"/>
      <c r="H242" s="300"/>
      <c r="P242" s="307"/>
      <c r="Q242" s="308"/>
      <c r="R242" s="308"/>
      <c r="S242" s="308"/>
      <c r="T242" s="308"/>
    </row>
    <row r="243" spans="5:20" ht="12.75">
      <c r="E243" s="302"/>
      <c r="G243" s="300"/>
      <c r="H243" s="300"/>
      <c r="P243" s="307"/>
      <c r="Q243" s="308"/>
      <c r="R243" s="308"/>
      <c r="S243" s="308"/>
      <c r="T243" s="308"/>
    </row>
    <row r="244" spans="5:20" ht="12.75">
      <c r="E244" s="302"/>
      <c r="G244" s="300"/>
      <c r="H244" s="300"/>
      <c r="P244" s="307"/>
      <c r="Q244" s="308"/>
      <c r="R244" s="308"/>
      <c r="S244" s="308"/>
      <c r="T244" s="308"/>
    </row>
    <row r="245" spans="5:20" ht="12.75">
      <c r="E245" s="302"/>
      <c r="G245" s="300"/>
      <c r="H245" s="300"/>
      <c r="P245" s="307"/>
      <c r="Q245" s="308"/>
      <c r="R245" s="308"/>
      <c r="S245" s="308"/>
      <c r="T245" s="308"/>
    </row>
    <row r="246" spans="5:20" ht="12.75">
      <c r="E246" s="302"/>
      <c r="G246" s="300"/>
      <c r="H246" s="300"/>
      <c r="P246" s="307"/>
      <c r="Q246" s="308"/>
      <c r="R246" s="308"/>
      <c r="S246" s="308"/>
      <c r="T246" s="308"/>
    </row>
    <row r="247" spans="5:20" ht="12.75">
      <c r="E247" s="302"/>
      <c r="G247" s="300"/>
      <c r="H247" s="300"/>
      <c r="P247" s="307"/>
      <c r="Q247" s="308"/>
      <c r="R247" s="308"/>
      <c r="S247" s="308"/>
      <c r="T247" s="308"/>
    </row>
    <row r="248" spans="5:20" ht="12.75">
      <c r="E248" s="302"/>
      <c r="G248" s="300"/>
      <c r="H248" s="300"/>
      <c r="P248" s="307"/>
      <c r="Q248" s="308"/>
      <c r="R248" s="308"/>
      <c r="S248" s="308"/>
      <c r="T248" s="308"/>
    </row>
    <row r="249" spans="5:20" ht="12.75">
      <c r="E249" s="302"/>
      <c r="G249" s="300"/>
      <c r="H249" s="300"/>
      <c r="P249" s="307"/>
      <c r="Q249" s="308"/>
      <c r="R249" s="308"/>
      <c r="S249" s="308"/>
      <c r="T249" s="308"/>
    </row>
    <row r="250" spans="5:20" ht="12.75">
      <c r="E250" s="302"/>
      <c r="G250" s="300"/>
      <c r="H250" s="300"/>
      <c r="P250" s="307"/>
      <c r="Q250" s="308"/>
      <c r="R250" s="308"/>
      <c r="S250" s="308"/>
      <c r="T250" s="308"/>
    </row>
    <row r="251" spans="5:20" ht="12.75">
      <c r="E251" s="302"/>
      <c r="G251" s="300"/>
      <c r="H251" s="300"/>
      <c r="P251" s="307"/>
      <c r="Q251" s="308"/>
      <c r="R251" s="308"/>
      <c r="S251" s="308"/>
      <c r="T251" s="308"/>
    </row>
    <row r="252" spans="5:20" ht="12.75">
      <c r="E252" s="302"/>
      <c r="G252" s="300"/>
      <c r="H252" s="300"/>
      <c r="P252" s="307"/>
      <c r="Q252" s="308"/>
      <c r="R252" s="308"/>
      <c r="S252" s="308"/>
      <c r="T252" s="308"/>
    </row>
    <row r="253" spans="5:20" ht="12.75">
      <c r="E253" s="302"/>
      <c r="G253" s="300"/>
      <c r="H253" s="300"/>
      <c r="P253" s="307"/>
      <c r="Q253" s="308"/>
      <c r="R253" s="308"/>
      <c r="S253" s="308"/>
      <c r="T253" s="308"/>
    </row>
    <row r="254" spans="5:20" ht="12.75">
      <c r="E254" s="302"/>
      <c r="G254" s="300"/>
      <c r="H254" s="300"/>
      <c r="P254" s="307"/>
      <c r="Q254" s="308"/>
      <c r="R254" s="308"/>
      <c r="S254" s="308"/>
      <c r="T254" s="308"/>
    </row>
    <row r="255" spans="5:20" ht="12.75">
      <c r="E255" s="302"/>
      <c r="G255" s="300"/>
      <c r="H255" s="300"/>
      <c r="P255" s="307"/>
      <c r="Q255" s="308"/>
      <c r="R255" s="308"/>
      <c r="S255" s="308"/>
      <c r="T255" s="308"/>
    </row>
    <row r="256" spans="5:20" ht="12.75">
      <c r="E256" s="302"/>
      <c r="G256" s="300"/>
      <c r="H256" s="300"/>
      <c r="P256" s="307"/>
      <c r="Q256" s="308"/>
      <c r="R256" s="308"/>
      <c r="S256" s="308"/>
      <c r="T256" s="308"/>
    </row>
    <row r="257" spans="5:20" ht="12.75">
      <c r="E257" s="302"/>
      <c r="G257" s="300"/>
      <c r="H257" s="300"/>
      <c r="P257" s="307"/>
      <c r="Q257" s="308"/>
      <c r="R257" s="308"/>
      <c r="S257" s="308"/>
      <c r="T257" s="308"/>
    </row>
    <row r="258" spans="5:20" ht="12.75">
      <c r="E258" s="302"/>
      <c r="G258" s="300"/>
      <c r="H258" s="300"/>
      <c r="P258" s="307"/>
      <c r="Q258" s="308"/>
      <c r="R258" s="308"/>
      <c r="S258" s="308"/>
      <c r="T258" s="308"/>
    </row>
    <row r="259" spans="5:20" ht="12.75">
      <c r="E259" s="302"/>
      <c r="G259" s="300"/>
      <c r="H259" s="300"/>
      <c r="P259" s="307"/>
      <c r="Q259" s="308"/>
      <c r="R259" s="308"/>
      <c r="S259" s="308"/>
      <c r="T259" s="308"/>
    </row>
    <row r="260" spans="5:20" ht="12.75">
      <c r="E260" s="302"/>
      <c r="G260" s="300"/>
      <c r="H260" s="300"/>
      <c r="P260" s="307"/>
      <c r="Q260" s="308"/>
      <c r="R260" s="308"/>
      <c r="S260" s="308"/>
      <c r="T260" s="308"/>
    </row>
    <row r="261" spans="5:20" ht="12.75">
      <c r="E261" s="302"/>
      <c r="G261" s="300"/>
      <c r="H261" s="300"/>
      <c r="P261" s="307"/>
      <c r="Q261" s="308"/>
      <c r="R261" s="308"/>
      <c r="S261" s="308"/>
      <c r="T261" s="308"/>
    </row>
    <row r="262" spans="5:20" ht="12.75">
      <c r="E262" s="302"/>
      <c r="G262" s="300"/>
      <c r="H262" s="300"/>
      <c r="P262" s="307"/>
      <c r="Q262" s="308"/>
      <c r="R262" s="308"/>
      <c r="S262" s="308"/>
      <c r="T262" s="308"/>
    </row>
    <row r="263" spans="5:20" ht="12.75">
      <c r="E263" s="300"/>
      <c r="G263" s="299"/>
      <c r="H263" s="299"/>
      <c r="P263" s="338"/>
      <c r="Q263" s="339"/>
      <c r="R263" s="338"/>
      <c r="S263" s="338"/>
      <c r="T263" s="339"/>
    </row>
    <row r="264" spans="5:20" ht="12.75">
      <c r="E264" s="300"/>
      <c r="G264" s="299"/>
      <c r="H264" s="299"/>
      <c r="P264" s="338"/>
      <c r="Q264" s="339"/>
      <c r="R264" s="338"/>
      <c r="S264" s="338"/>
      <c r="T264" s="339"/>
    </row>
    <row r="265" spans="16:20" ht="12.75">
      <c r="P265" s="338"/>
      <c r="Q265" s="339"/>
      <c r="R265" s="338"/>
      <c r="S265" s="338"/>
      <c r="T265" s="339"/>
    </row>
    <row r="266" spans="16:20" ht="12.75">
      <c r="P266" s="338"/>
      <c r="Q266" s="339"/>
      <c r="R266" s="338"/>
      <c r="S266" s="338"/>
      <c r="T266" s="339"/>
    </row>
    <row r="267" spans="16:20" ht="12.75">
      <c r="P267" s="338"/>
      <c r="Q267" s="339"/>
      <c r="R267" s="338"/>
      <c r="S267" s="338"/>
      <c r="T267" s="339"/>
    </row>
    <row r="268" spans="16:20" ht="12.75">
      <c r="P268" s="338"/>
      <c r="Q268" s="339"/>
      <c r="R268" s="338"/>
      <c r="S268" s="338"/>
      <c r="T268" s="339"/>
    </row>
    <row r="269" spans="16:20" ht="12.75">
      <c r="P269" s="338"/>
      <c r="Q269" s="339"/>
      <c r="R269" s="338"/>
      <c r="S269" s="338"/>
      <c r="T269" s="339"/>
    </row>
    <row r="270" spans="16:20" ht="12.75">
      <c r="P270" s="338"/>
      <c r="Q270" s="339"/>
      <c r="R270" s="338"/>
      <c r="S270" s="338"/>
      <c r="T270" s="339"/>
    </row>
    <row r="271" spans="16:20" ht="12.75">
      <c r="P271" s="338"/>
      <c r="Q271" s="339"/>
      <c r="R271" s="338"/>
      <c r="S271" s="338"/>
      <c r="T271" s="339"/>
    </row>
    <row r="272" spans="16:20" ht="12.75">
      <c r="P272" s="338"/>
      <c r="Q272" s="339"/>
      <c r="R272" s="338"/>
      <c r="S272" s="338"/>
      <c r="T272" s="339"/>
    </row>
    <row r="273" spans="16:20" ht="12.75">
      <c r="P273" s="338"/>
      <c r="Q273" s="339"/>
      <c r="R273" s="338"/>
      <c r="S273" s="338"/>
      <c r="T273" s="339"/>
    </row>
    <row r="274" spans="16:20" ht="12.75">
      <c r="P274" s="338"/>
      <c r="Q274" s="339"/>
      <c r="R274" s="338"/>
      <c r="S274" s="338"/>
      <c r="T274" s="339"/>
    </row>
    <row r="275" spans="16:20" ht="12.75">
      <c r="P275" s="338"/>
      <c r="Q275" s="339"/>
      <c r="R275" s="338"/>
      <c r="S275" s="338"/>
      <c r="T275" s="339"/>
    </row>
    <row r="276" spans="16:20" ht="12.75">
      <c r="P276" s="338"/>
      <c r="Q276" s="339"/>
      <c r="R276" s="338"/>
      <c r="S276" s="338"/>
      <c r="T276" s="339"/>
    </row>
    <row r="277" spans="16:20" ht="12.75">
      <c r="P277" s="338"/>
      <c r="Q277" s="339"/>
      <c r="R277" s="338"/>
      <c r="S277" s="338"/>
      <c r="T277" s="339"/>
    </row>
    <row r="278" spans="16:20" ht="12.75">
      <c r="P278" s="338"/>
      <c r="Q278" s="339"/>
      <c r="R278" s="338"/>
      <c r="S278" s="338"/>
      <c r="T278" s="339"/>
    </row>
    <row r="279" spans="16:20" ht="12.75">
      <c r="P279" s="338"/>
      <c r="Q279" s="339"/>
      <c r="R279" s="338"/>
      <c r="S279" s="338"/>
      <c r="T279" s="339"/>
    </row>
    <row r="280" spans="16:20" ht="12.75">
      <c r="P280" s="338"/>
      <c r="Q280" s="339"/>
      <c r="R280" s="338"/>
      <c r="S280" s="338"/>
      <c r="T280" s="339"/>
    </row>
    <row r="281" spans="16:20" ht="12.75">
      <c r="P281" s="338"/>
      <c r="Q281" s="339"/>
      <c r="R281" s="338"/>
      <c r="S281" s="338"/>
      <c r="T281" s="339"/>
    </row>
    <row r="282" spans="16:20" ht="12.75">
      <c r="P282" s="338"/>
      <c r="Q282" s="339"/>
      <c r="R282" s="338"/>
      <c r="S282" s="338"/>
      <c r="T282" s="339"/>
    </row>
    <row r="283" spans="16:20" ht="12.75">
      <c r="P283" s="338"/>
      <c r="Q283" s="339"/>
      <c r="R283" s="338"/>
      <c r="S283" s="338"/>
      <c r="T283" s="339"/>
    </row>
    <row r="284" spans="16:20" ht="12.75">
      <c r="P284" s="338"/>
      <c r="Q284" s="339"/>
      <c r="R284" s="338"/>
      <c r="S284" s="338"/>
      <c r="T284" s="339"/>
    </row>
    <row r="285" spans="16:20" ht="12.75">
      <c r="P285" s="338"/>
      <c r="Q285" s="339"/>
      <c r="R285" s="338"/>
      <c r="S285" s="338"/>
      <c r="T285" s="339"/>
    </row>
    <row r="286" spans="16:20" ht="12.75">
      <c r="P286" s="338"/>
      <c r="Q286" s="339"/>
      <c r="R286" s="338"/>
      <c r="S286" s="338"/>
      <c r="T286" s="339"/>
    </row>
    <row r="287" spans="16:20" ht="12.75">
      <c r="P287" s="338"/>
      <c r="Q287" s="339"/>
      <c r="R287" s="338"/>
      <c r="S287" s="338"/>
      <c r="T287" s="339"/>
    </row>
    <row r="288" spans="16:20" ht="12.75">
      <c r="P288" s="338"/>
      <c r="Q288" s="339"/>
      <c r="R288" s="338"/>
      <c r="S288" s="338"/>
      <c r="T288" s="339"/>
    </row>
    <row r="289" spans="16:20" ht="12.75">
      <c r="P289" s="338"/>
      <c r="Q289" s="339"/>
      <c r="R289" s="338"/>
      <c r="S289" s="338"/>
      <c r="T289" s="339"/>
    </row>
    <row r="290" spans="16:20" ht="12.75">
      <c r="P290" s="338"/>
      <c r="Q290" s="339"/>
      <c r="R290" s="338"/>
      <c r="S290" s="338"/>
      <c r="T290" s="339"/>
    </row>
    <row r="291" spans="16:20" ht="12.75">
      <c r="P291" s="338"/>
      <c r="Q291" s="339"/>
      <c r="R291" s="338"/>
      <c r="S291" s="338"/>
      <c r="T291" s="339"/>
    </row>
    <row r="292" spans="16:20" ht="12.75">
      <c r="P292" s="338"/>
      <c r="Q292" s="339"/>
      <c r="R292" s="338"/>
      <c r="S292" s="338"/>
      <c r="T292" s="339"/>
    </row>
    <row r="293" spans="16:20" ht="12.75">
      <c r="P293" s="338"/>
      <c r="Q293" s="339"/>
      <c r="R293" s="338"/>
      <c r="S293" s="338"/>
      <c r="T293" s="339"/>
    </row>
    <row r="294" spans="16:20" ht="12.75">
      <c r="P294" s="338"/>
      <c r="Q294" s="339"/>
      <c r="R294" s="338"/>
      <c r="S294" s="338"/>
      <c r="T294" s="339"/>
    </row>
    <row r="295" spans="16:20" ht="12.75">
      <c r="P295" s="338"/>
      <c r="Q295" s="339"/>
      <c r="R295" s="338"/>
      <c r="S295" s="338"/>
      <c r="T295" s="339"/>
    </row>
    <row r="296" spans="16:20" ht="12.75">
      <c r="P296" s="338"/>
      <c r="Q296" s="339"/>
      <c r="R296" s="338"/>
      <c r="S296" s="338"/>
      <c r="T296" s="339"/>
    </row>
    <row r="297" spans="16:20" ht="12.75">
      <c r="P297" s="338"/>
      <c r="Q297" s="339"/>
      <c r="R297" s="338"/>
      <c r="S297" s="338"/>
      <c r="T297" s="339"/>
    </row>
    <row r="298" spans="16:20" ht="12.75">
      <c r="P298" s="338"/>
      <c r="Q298" s="339"/>
      <c r="R298" s="338"/>
      <c r="S298" s="338"/>
      <c r="T298" s="339"/>
    </row>
    <row r="299" spans="16:20" ht="12.75">
      <c r="P299" s="338"/>
      <c r="Q299" s="339"/>
      <c r="R299" s="338"/>
      <c r="S299" s="338"/>
      <c r="T299" s="339"/>
    </row>
    <row r="300" spans="16:20" ht="12.75">
      <c r="P300" s="338"/>
      <c r="Q300" s="339"/>
      <c r="R300" s="338"/>
      <c r="S300" s="338"/>
      <c r="T300" s="339"/>
    </row>
    <row r="301" spans="16:20" ht="12.75">
      <c r="P301" s="338"/>
      <c r="Q301" s="339"/>
      <c r="R301" s="338"/>
      <c r="S301" s="338"/>
      <c r="T301" s="339"/>
    </row>
  </sheetData>
  <conditionalFormatting sqref="M4:M18">
    <cfRule type="cellIs" priority="1" dxfId="0" operator="equal" stopIfTrue="1">
      <formula>"!!!!!"</formula>
    </cfRule>
  </conditionalFormatting>
  <conditionalFormatting sqref="C3:C18 F3:H18">
    <cfRule type="expression" priority="2" dxfId="1" stopIfTrue="1">
      <formula>ISERROR(C3)</formula>
    </cfRule>
    <cfRule type="expression" priority="3" dxfId="2" stopIfTrue="1">
      <formula>ISTEXT(C3)</formula>
    </cfRule>
  </conditionalFormatting>
  <dataValidations count="2">
    <dataValidation type="whole" operator="greaterThanOrEqual" allowBlank="1" showInputMessage="1" showErrorMessage="1" errorTitle="Chybné zadání!" error="Losovací číslo musí být kladné (hráč hraje a bude nasazen) nebo rovno nule (hráč nehraje)." sqref="T2:T47">
      <formula1>0</formula1>
    </dataValidation>
    <dataValidation errorStyle="information" type="list" allowBlank="1" errorTitle="Neplatné meno" error="Zadal si meno, ktoré nie je v registri SBiZ" sqref="B3:B18">
      <formula1>$P$3:$P$300</formula1>
    </dataValidation>
  </dataValidation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BK109"/>
  <sheetViews>
    <sheetView workbookViewId="0" topLeftCell="A1">
      <pane xSplit="13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F30" sqref="F30"/>
    </sheetView>
  </sheetViews>
  <sheetFormatPr defaultColWidth="9.00390625" defaultRowHeight="12.75"/>
  <cols>
    <col min="1" max="1" width="4.625" style="40" customWidth="1"/>
    <col min="2" max="2" width="6.125" style="40" customWidth="1"/>
    <col min="3" max="3" width="4.75390625" style="40" customWidth="1"/>
    <col min="4" max="4" width="8.125" style="40" customWidth="1"/>
    <col min="5" max="6" width="20.75390625" style="25" customWidth="1"/>
    <col min="7" max="7" width="7.125" style="29" customWidth="1"/>
    <col min="8" max="8" width="7.25390625" style="29" customWidth="1"/>
    <col min="9" max="9" width="18.125" style="25" customWidth="1"/>
    <col min="10" max="10" width="15.75390625" style="25" customWidth="1"/>
    <col min="11" max="11" width="9.125" style="25" customWidth="1"/>
    <col min="12" max="12" width="15.75390625" style="25" customWidth="1"/>
    <col min="13" max="13" width="6.375" style="25" customWidth="1"/>
    <col min="14" max="16384" width="9.125" style="25" customWidth="1"/>
  </cols>
  <sheetData>
    <row r="1" spans="1:23" ht="24.75" customHeight="1" thickBot="1">
      <c r="A1" s="51"/>
      <c r="B1" s="52"/>
      <c r="C1" s="52"/>
      <c r="D1" s="52"/>
      <c r="E1" s="53"/>
      <c r="F1" s="53"/>
      <c r="G1" s="53"/>
      <c r="H1" s="54" t="s">
        <v>45</v>
      </c>
      <c r="I1" s="53"/>
      <c r="J1" s="53"/>
      <c r="K1" s="53"/>
      <c r="L1" s="53"/>
      <c r="M1" s="55"/>
      <c r="N1" s="56"/>
      <c r="O1" s="57"/>
      <c r="P1" s="58"/>
      <c r="Q1" s="58"/>
      <c r="R1" s="58"/>
      <c r="S1" s="58"/>
      <c r="T1" s="58"/>
      <c r="U1" s="58"/>
      <c r="V1" s="58"/>
      <c r="W1" s="58"/>
    </row>
    <row r="2" spans="1:23" ht="13.5" thickBot="1">
      <c r="A2" s="218" t="s">
        <v>5</v>
      </c>
      <c r="B2" s="59" t="s">
        <v>72</v>
      </c>
      <c r="C2" s="60" t="s">
        <v>44</v>
      </c>
      <c r="D2" s="61" t="s">
        <v>23</v>
      </c>
      <c r="E2" s="62" t="s">
        <v>6</v>
      </c>
      <c r="F2" s="59" t="s">
        <v>7</v>
      </c>
      <c r="G2" s="60" t="s">
        <v>8</v>
      </c>
      <c r="H2" s="62" t="s">
        <v>9</v>
      </c>
      <c r="I2" s="63" t="s">
        <v>55</v>
      </c>
      <c r="J2" s="194" t="s">
        <v>46</v>
      </c>
      <c r="K2" s="195"/>
      <c r="L2" s="189" t="s">
        <v>47</v>
      </c>
      <c r="M2" s="250" t="str">
        <f>'Všeob.údaje'!B10</f>
        <v>w.o.</v>
      </c>
      <c r="N2" s="56"/>
      <c r="O2" s="57"/>
      <c r="P2" s="58"/>
      <c r="Q2" s="58"/>
      <c r="R2" s="58"/>
      <c r="S2" s="58"/>
      <c r="T2" s="58"/>
      <c r="U2" s="58"/>
      <c r="V2" s="58" t="s">
        <v>10</v>
      </c>
      <c r="W2" s="64">
        <f>Pavúk!T4</f>
        <v>7</v>
      </c>
    </row>
    <row r="3" spans="1:63" ht="12.75">
      <c r="A3" s="219" t="s">
        <v>10</v>
      </c>
      <c r="B3" s="66">
        <f>Pavúk!T4</f>
        <v>7</v>
      </c>
      <c r="C3" s="65"/>
      <c r="D3" s="66" t="str">
        <f>IF(OR(E3="",F3="")," ",IF(G3+H3&lt;&gt;0,"hotový",IF(AND(C3&lt;&gt;"",C3&lt;&gt;0),"hrá sa",IF(OR(E3='Tab.zápasov'!$M$2,'Tab.zápasov'!F3='Tab.zápasov'!$M$2)," ","čaká"))))</f>
        <v> </v>
      </c>
      <c r="E3" s="191" t="str">
        <f>'Pom.tab.úč.'!C3</f>
        <v>w.o.</v>
      </c>
      <c r="F3" s="196" t="str">
        <f>'Pom.tab.úč.'!C4</f>
        <v>w.o.</v>
      </c>
      <c r="G3" s="246">
        <f aca="true" t="shared" si="0" ref="G3:G28">IF(EXACT($M$2,E3),0,IF(EXACT($M$2,F3),B3,0))</f>
        <v>0</v>
      </c>
      <c r="H3" s="246">
        <f aca="true" t="shared" si="1" ref="H3:H28">IF(EXACT($M$2,F3),0,IF(EXACT($M$2,E3),B3,0))</f>
        <v>0</v>
      </c>
      <c r="I3" s="245"/>
      <c r="J3" s="190" t="str">
        <f aca="true" t="shared" si="2" ref="J3:J10">IF($F3=$M$2,$E3,IF($E3=$M$2,$F3,IF($G3&gt;$H3,$E3,IF($G3&lt;$H3,$F3,""))))</f>
        <v>w.o.</v>
      </c>
      <c r="K3" s="196"/>
      <c r="L3" s="197" t="str">
        <f aca="true" t="shared" si="3" ref="L3:L10">IF($F3=$M$2,$F3,IF($E3=$M$2,$E3,IF($G3&gt;$H3,$F3,IF($G3&lt;$H3,$E3,""))))</f>
        <v>w.o.</v>
      </c>
      <c r="M3" s="44"/>
      <c r="N3" s="57" t="str">
        <f>IF(OR($G3+$H3=0,H3&lt;0)," ",IF(G3&lt;0,'Všeob.údaje'!$B$11,'Tab.zápasov'!G3))</f>
        <v> </v>
      </c>
      <c r="O3" s="57" t="str">
        <f>IF(OR($G3+$H3=0,G3&lt;0)," ",IF(H3&lt;0,'Všeob.údaje'!$B$11,'Tab.zápasov'!H3))</f>
        <v> </v>
      </c>
      <c r="P3" s="58">
        <f>B3</f>
        <v>7</v>
      </c>
      <c r="Q3" s="58">
        <f>IF(P3=P2,Q2+1,1)</f>
        <v>1</v>
      </c>
      <c r="R3" s="67">
        <v>1</v>
      </c>
      <c r="S3" s="68">
        <v>2</v>
      </c>
      <c r="T3" s="69"/>
      <c r="U3" s="70"/>
      <c r="V3" s="50" t="s">
        <v>11</v>
      </c>
      <c r="W3" s="64">
        <f>Pavúk!Y5</f>
        <v>6</v>
      </c>
      <c r="X3" s="32"/>
      <c r="Y3" s="32"/>
      <c r="BJ3" s="25">
        <v>111</v>
      </c>
      <c r="BK3" s="25">
        <v>222</v>
      </c>
    </row>
    <row r="4" spans="1:23" ht="12.75">
      <c r="A4" s="71"/>
      <c r="B4" s="220">
        <f>Pavúk!T4</f>
        <v>7</v>
      </c>
      <c r="C4" s="72"/>
      <c r="D4" s="73" t="str">
        <f>IF(OR(E4="",F4="")," ",IF(G4+H4&lt;&gt;0,"hotový",IF(AND(C4&lt;&gt;"",C4&lt;&gt;0),"hrá sa",IF(OR(E4='Tab.zápasov'!$M$2,'Tab.zápasov'!F4='Tab.zápasov'!$M$2)," ","čaká"))))</f>
        <v> </v>
      </c>
      <c r="E4" s="192" t="str">
        <f>'Pom.tab.úč.'!C5</f>
        <v>w.o.</v>
      </c>
      <c r="F4" s="193" t="str">
        <f>'Pom.tab.úč.'!C6</f>
        <v>w.o.</v>
      </c>
      <c r="G4" s="249">
        <f t="shared" si="0"/>
        <v>0</v>
      </c>
      <c r="H4" s="249">
        <f t="shared" si="1"/>
        <v>0</v>
      </c>
      <c r="I4" s="247"/>
      <c r="J4" s="198" t="str">
        <f t="shared" si="2"/>
        <v>w.o.</v>
      </c>
      <c r="K4" s="199"/>
      <c r="L4" s="200" t="str">
        <f t="shared" si="3"/>
        <v>w.o.</v>
      </c>
      <c r="M4" s="44"/>
      <c r="N4" s="57" t="str">
        <f>IF(OR($G4+$H4=0,H4&lt;0)," ",IF(G4&lt;0,'Všeob.údaje'!$B$11,'Tab.zápasov'!G4))</f>
        <v> </v>
      </c>
      <c r="O4" s="57" t="str">
        <f>IF(OR($G4+$H4=0,G4&lt;0)," ",IF(H4&lt;0,'Všeob.údaje'!$B$11,'Tab.zápasov'!H4))</f>
        <v> </v>
      </c>
      <c r="P4" s="58">
        <f aca="true" t="shared" si="4" ref="P4:P18">IF(A4=0,P3,A4)</f>
        <v>7</v>
      </c>
      <c r="Q4" s="58">
        <f aca="true" t="shared" si="5" ref="Q4:Q32">IF(P4=P3,Q3+1,1)</f>
        <v>2</v>
      </c>
      <c r="R4" s="67">
        <v>1</v>
      </c>
      <c r="S4" s="68">
        <v>3</v>
      </c>
      <c r="T4" s="69">
        <v>7</v>
      </c>
      <c r="U4" s="70">
        <v>1</v>
      </c>
      <c r="V4" s="58" t="s">
        <v>12</v>
      </c>
      <c r="W4" s="64">
        <f>Pavúk!P5</f>
        <v>6</v>
      </c>
    </row>
    <row r="5" spans="1:23" ht="12.75">
      <c r="A5" s="71"/>
      <c r="B5" s="220">
        <f>Pavúk!T4</f>
        <v>7</v>
      </c>
      <c r="C5" s="72"/>
      <c r="D5" s="73" t="str">
        <f>IF(OR(E5="",F5="")," ",IF(G5+H5&lt;&gt;0,"hotový",IF(AND(C5&lt;&gt;"",C5&lt;&gt;0),"hrá sa",IF(OR(E5='Tab.zápasov'!$M$2,'Tab.zápasov'!F5='Tab.zápasov'!$M$2)," ","čaká"))))</f>
        <v> </v>
      </c>
      <c r="E5" s="192" t="str">
        <f>'Pom.tab.úč.'!C7</f>
        <v>w.o.</v>
      </c>
      <c r="F5" s="193" t="str">
        <f>'Pom.tab.úč.'!C8</f>
        <v>w.o.</v>
      </c>
      <c r="G5" s="249">
        <f t="shared" si="0"/>
        <v>0</v>
      </c>
      <c r="H5" s="249">
        <f t="shared" si="1"/>
        <v>0</v>
      </c>
      <c r="I5" s="247"/>
      <c r="J5" s="198" t="str">
        <f t="shared" si="2"/>
        <v>w.o.</v>
      </c>
      <c r="K5" s="199"/>
      <c r="L5" s="200" t="str">
        <f t="shared" si="3"/>
        <v>w.o.</v>
      </c>
      <c r="M5" s="44"/>
      <c r="N5" s="57" t="str">
        <f>IF(OR($G5+$H5=0,H5&lt;0)," ",IF(G5&lt;0,'Všeob.údaje'!$B$11,'Tab.zápasov'!G5))</f>
        <v> </v>
      </c>
      <c r="O5" s="57" t="str">
        <f>IF(OR($G5+$H5=0,G5&lt;0)," ",IF(H5&lt;0,'Všeob.údaje'!$B$11,'Tab.zápasov'!H5))</f>
        <v> </v>
      </c>
      <c r="P5" s="58">
        <f t="shared" si="4"/>
        <v>7</v>
      </c>
      <c r="Q5" s="58">
        <f t="shared" si="5"/>
        <v>3</v>
      </c>
      <c r="R5" s="67">
        <v>1</v>
      </c>
      <c r="S5" s="68">
        <v>4</v>
      </c>
      <c r="T5" s="69">
        <v>7</v>
      </c>
      <c r="U5" s="70">
        <v>2</v>
      </c>
      <c r="V5" s="58" t="s">
        <v>16</v>
      </c>
      <c r="W5" s="64">
        <f>Pavúk!M5</f>
        <v>6</v>
      </c>
    </row>
    <row r="6" spans="1:23" ht="12.75">
      <c r="A6" s="71"/>
      <c r="B6" s="220">
        <f>Pavúk!T4</f>
        <v>7</v>
      </c>
      <c r="C6" s="72"/>
      <c r="D6" s="73" t="str">
        <f>IF(OR(E6="",F6="")," ",IF(G6+H6&lt;&gt;0,"hotový",IF(AND(C6&lt;&gt;"",C6&lt;&gt;0),"hrá sa",IF(OR(E6='Tab.zápasov'!$M$2,'Tab.zápasov'!F6='Tab.zápasov'!$M$2)," ","čaká"))))</f>
        <v> </v>
      </c>
      <c r="E6" s="192" t="str">
        <f>'Pom.tab.úč.'!C9</f>
        <v>w.o.</v>
      </c>
      <c r="F6" s="193" t="str">
        <f>'Pom.tab.úč.'!C10</f>
        <v>w.o.</v>
      </c>
      <c r="G6" s="249">
        <f t="shared" si="0"/>
        <v>0</v>
      </c>
      <c r="H6" s="249">
        <f t="shared" si="1"/>
        <v>0</v>
      </c>
      <c r="I6" s="247"/>
      <c r="J6" s="198" t="str">
        <f t="shared" si="2"/>
        <v>w.o.</v>
      </c>
      <c r="K6" s="199"/>
      <c r="L6" s="200" t="str">
        <f t="shared" si="3"/>
        <v>w.o.</v>
      </c>
      <c r="M6" s="44"/>
      <c r="N6" s="57" t="str">
        <f>IF(OR($G6+$H6=0,H6&lt;0)," ",IF(G6&lt;0,'Všeob.údaje'!$B$11,'Tab.zápasov'!G6))</f>
        <v> </v>
      </c>
      <c r="O6" s="57" t="str">
        <f>IF(OR($G6+$H6=0,G6&lt;0)," ",IF(H6&lt;0,'Všeob.údaje'!$B$11,'Tab.zápasov'!H6))</f>
        <v> </v>
      </c>
      <c r="P6" s="58">
        <f t="shared" si="4"/>
        <v>7</v>
      </c>
      <c r="Q6" s="58">
        <f t="shared" si="5"/>
        <v>4</v>
      </c>
      <c r="R6" s="67">
        <v>1</v>
      </c>
      <c r="S6" s="68">
        <v>5</v>
      </c>
      <c r="T6" s="69">
        <v>2</v>
      </c>
      <c r="U6" s="70">
        <v>7</v>
      </c>
      <c r="V6" s="58" t="s">
        <v>14</v>
      </c>
      <c r="W6" s="64">
        <f>Pavúk!AC7</f>
        <v>7</v>
      </c>
    </row>
    <row r="7" spans="1:23" ht="12.75">
      <c r="A7" s="71"/>
      <c r="B7" s="220">
        <f>Pavúk!T4</f>
        <v>7</v>
      </c>
      <c r="C7" s="72"/>
      <c r="D7" s="73" t="str">
        <f>IF(OR(E7="",F7="")," ",IF(G7+H7&lt;&gt;0,"hotový",IF(AND(C7&lt;&gt;"",C7&lt;&gt;0),"hrá sa",IF(OR(E7='Tab.zápasov'!$M$2,'Tab.zápasov'!F7='Tab.zápasov'!$M$2)," ","čaká"))))</f>
        <v> </v>
      </c>
      <c r="E7" s="192" t="str">
        <f>'Pom.tab.úč.'!C11</f>
        <v>w.o.</v>
      </c>
      <c r="F7" s="193" t="str">
        <f>'Pom.tab.úč.'!C12</f>
        <v>w.o.</v>
      </c>
      <c r="G7" s="249">
        <f t="shared" si="0"/>
        <v>0</v>
      </c>
      <c r="H7" s="249">
        <f t="shared" si="1"/>
        <v>0</v>
      </c>
      <c r="I7" s="247"/>
      <c r="J7" s="198" t="str">
        <f t="shared" si="2"/>
        <v>w.o.</v>
      </c>
      <c r="K7" s="193"/>
      <c r="L7" s="200" t="str">
        <f t="shared" si="3"/>
        <v>w.o.</v>
      </c>
      <c r="M7" s="44"/>
      <c r="N7" s="57" t="str">
        <f>IF(OR($G7+$H7=0,H7&lt;0)," ",IF(G7&lt;0,'Všeob.údaje'!$B$11,'Tab.zápasov'!G7))</f>
        <v> </v>
      </c>
      <c r="O7" s="57" t="str">
        <f>IF(OR($G7+$H7=0,G7&lt;0)," ",IF(H7&lt;0,'Všeob.údaje'!$B$11,'Tab.zápasov'!H7))</f>
        <v> </v>
      </c>
      <c r="P7" s="58">
        <f t="shared" si="4"/>
        <v>7</v>
      </c>
      <c r="Q7" s="58">
        <f t="shared" si="5"/>
        <v>5</v>
      </c>
      <c r="R7" s="67">
        <v>1</v>
      </c>
      <c r="S7" s="68">
        <v>6</v>
      </c>
      <c r="T7" s="69">
        <v>-1</v>
      </c>
      <c r="U7" s="70"/>
      <c r="V7" s="58" t="s">
        <v>15</v>
      </c>
      <c r="W7" s="64">
        <f>Pavúk!I7</f>
        <v>6</v>
      </c>
    </row>
    <row r="8" spans="1:23" ht="12.75">
      <c r="A8" s="71"/>
      <c r="B8" s="220">
        <f>Pavúk!T4</f>
        <v>7</v>
      </c>
      <c r="C8" s="72"/>
      <c r="D8" s="73" t="str">
        <f>IF(OR(E8="",F8="")," ",IF(G8+H8&lt;&gt;0,"hotový",IF(AND(C8&lt;&gt;"",C8&lt;&gt;0),"hrá sa",IF(OR(E8='Tab.zápasov'!$M$2,'Tab.zápasov'!F8='Tab.zápasov'!$M$2)," ","čaká"))))</f>
        <v> </v>
      </c>
      <c r="E8" s="192" t="str">
        <f>'Pom.tab.úč.'!C13</f>
        <v>w.o.</v>
      </c>
      <c r="F8" s="193" t="str">
        <f>'Pom.tab.úč.'!C14</f>
        <v>w.o.</v>
      </c>
      <c r="G8" s="249">
        <f t="shared" si="0"/>
        <v>0</v>
      </c>
      <c r="H8" s="249">
        <f t="shared" si="1"/>
        <v>0</v>
      </c>
      <c r="I8" s="247"/>
      <c r="J8" s="198" t="str">
        <f t="shared" si="2"/>
        <v>w.o.</v>
      </c>
      <c r="K8" s="193"/>
      <c r="L8" s="200" t="str">
        <f t="shared" si="3"/>
        <v>w.o.</v>
      </c>
      <c r="M8" s="44"/>
      <c r="N8" s="57" t="str">
        <f>IF(OR($G8+$H8=0,H8&lt;0)," ",IF(G8&lt;0,'Všeob.údaje'!$B$11,'Tab.zápasov'!G8))</f>
        <v> </v>
      </c>
      <c r="O8" s="57" t="str">
        <f>IF(OR($G8+$H8=0,G8&lt;0)," ",IF(H8&lt;0,'Všeob.údaje'!$B$11,'Tab.zápasov'!H8))</f>
        <v> </v>
      </c>
      <c r="P8" s="58">
        <f t="shared" si="4"/>
        <v>7</v>
      </c>
      <c r="Q8" s="58">
        <f t="shared" si="5"/>
        <v>6</v>
      </c>
      <c r="R8" s="67">
        <v>1</v>
      </c>
      <c r="S8" s="68">
        <v>7</v>
      </c>
      <c r="T8" s="69">
        <v>7</v>
      </c>
      <c r="U8" s="70">
        <v>6</v>
      </c>
      <c r="V8" s="58" t="s">
        <v>16</v>
      </c>
      <c r="W8" s="64">
        <f>Pavúk!F7</f>
        <v>7</v>
      </c>
    </row>
    <row r="9" spans="1:23" ht="12.75">
      <c r="A9" s="71"/>
      <c r="B9" s="220">
        <f>Pavúk!T4</f>
        <v>7</v>
      </c>
      <c r="C9" s="72"/>
      <c r="D9" s="73" t="str">
        <f>IF(OR(E9="",F9="")," ",IF(G9+H9&lt;&gt;0,"hotový",IF(AND(C9&lt;&gt;"",C9&lt;&gt;0),"hrá sa",IF(OR(E9='Tab.zápasov'!$M$2,'Tab.zápasov'!F9='Tab.zápasov'!$M$2)," ","čaká"))))</f>
        <v> </v>
      </c>
      <c r="E9" s="192" t="str">
        <f>'Pom.tab.úč.'!C15</f>
        <v>w.o.</v>
      </c>
      <c r="F9" s="193" t="str">
        <f>'Pom.tab.úč.'!C16</f>
        <v>w.o.</v>
      </c>
      <c r="G9" s="249">
        <f t="shared" si="0"/>
        <v>0</v>
      </c>
      <c r="H9" s="249">
        <f t="shared" si="1"/>
        <v>0</v>
      </c>
      <c r="I9" s="247"/>
      <c r="J9" s="198" t="str">
        <f t="shared" si="2"/>
        <v>w.o.</v>
      </c>
      <c r="K9" s="193"/>
      <c r="L9" s="200" t="str">
        <f t="shared" si="3"/>
        <v>w.o.</v>
      </c>
      <c r="M9" s="44"/>
      <c r="N9" s="57" t="str">
        <f>IF(OR($G9+$H9=0,H9&lt;0)," ",IF(G9&lt;0,'Všeob.údaje'!$B$11,'Tab.zápasov'!G9))</f>
        <v> </v>
      </c>
      <c r="O9" s="57" t="str">
        <f>IF(OR($G9+$H9=0,G9&lt;0)," ",IF(H9&lt;0,'Všeob.údaje'!$B$11,'Tab.zápasov'!H9))</f>
        <v> </v>
      </c>
      <c r="P9" s="58">
        <f t="shared" si="4"/>
        <v>7</v>
      </c>
      <c r="Q9" s="58">
        <f t="shared" si="5"/>
        <v>7</v>
      </c>
      <c r="R9" s="67">
        <v>1</v>
      </c>
      <c r="S9" s="68">
        <v>8</v>
      </c>
      <c r="T9" s="69">
        <v>3</v>
      </c>
      <c r="U9" s="70">
        <v>7</v>
      </c>
      <c r="V9" s="58" t="s">
        <v>17</v>
      </c>
      <c r="W9" s="64">
        <f>Pavúk!AH7</f>
        <v>7</v>
      </c>
    </row>
    <row r="10" spans="1:23" ht="12.75">
      <c r="A10" s="71"/>
      <c r="B10" s="220">
        <f>Pavúk!T4</f>
        <v>7</v>
      </c>
      <c r="C10" s="72"/>
      <c r="D10" s="73" t="str">
        <f>IF(OR(E10="",F10="")," ",IF(G10+H10&lt;&gt;0,"hotový",IF(AND(C10&lt;&gt;"",C10&lt;&gt;0),"hrá sa",IF(OR(E10='Tab.zápasov'!$M$2,'Tab.zápasov'!F10='Tab.zápasov'!$M$2)," ","čaká"))))</f>
        <v> </v>
      </c>
      <c r="E10" s="192" t="str">
        <f>'Pom.tab.úč.'!C17</f>
        <v>w.o.</v>
      </c>
      <c r="F10" s="193" t="str">
        <f>'Pom.tab.úč.'!C18</f>
        <v>w.o.</v>
      </c>
      <c r="G10" s="249">
        <f t="shared" si="0"/>
        <v>0</v>
      </c>
      <c r="H10" s="249">
        <f t="shared" si="1"/>
        <v>0</v>
      </c>
      <c r="I10" s="247"/>
      <c r="J10" s="198" t="str">
        <f t="shared" si="2"/>
        <v>w.o.</v>
      </c>
      <c r="K10" s="193"/>
      <c r="L10" s="200" t="str">
        <f t="shared" si="3"/>
        <v>w.o.</v>
      </c>
      <c r="M10" s="44"/>
      <c r="N10" s="57" t="str">
        <f>IF(OR($G10+$H10=0,H10&lt;0)," ",IF(G10&lt;0,'Všeob.údaje'!$B$11,'Tab.zápasov'!G10))</f>
        <v> </v>
      </c>
      <c r="O10" s="57" t="str">
        <f>IF(OR($G10+$H10=0,G10&lt;0)," ",IF(H10&lt;0,'Všeob.údaje'!$B$11,'Tab.zápasov'!H10))</f>
        <v> </v>
      </c>
      <c r="P10" s="58">
        <f t="shared" si="4"/>
        <v>7</v>
      </c>
      <c r="Q10" s="58">
        <f t="shared" si="5"/>
        <v>8</v>
      </c>
      <c r="R10" s="67">
        <v>1</v>
      </c>
      <c r="S10" s="68">
        <v>9</v>
      </c>
      <c r="T10" s="69">
        <v>5</v>
      </c>
      <c r="U10" s="70">
        <v>7</v>
      </c>
      <c r="V10" s="58" t="s">
        <v>28</v>
      </c>
      <c r="W10" s="74">
        <f>Pavúk!AM11</f>
        <v>9</v>
      </c>
    </row>
    <row r="11" spans="1:23" ht="12.75">
      <c r="A11" s="71" t="s">
        <v>11</v>
      </c>
      <c r="B11" s="220">
        <f>Pavúk!Y5</f>
        <v>6</v>
      </c>
      <c r="C11" s="72"/>
      <c r="D11" s="73" t="str">
        <f>IF(OR(E11="",F11="")," ",IF(G11+H11&lt;&gt;0,"hotový",IF(AND(C11&lt;&gt;"",C11&lt;&gt;0),"hrá sa",IF(OR(E11='Tab.zápasov'!$M$2,'Tab.zápasov'!F11='Tab.zápasov'!$M$2)," ","čaká"))))</f>
        <v> </v>
      </c>
      <c r="E11" s="192" t="str">
        <f>J3</f>
        <v>w.o.</v>
      </c>
      <c r="F11" s="193" t="str">
        <f>J4</f>
        <v>w.o.</v>
      </c>
      <c r="G11" s="249">
        <f t="shared" si="0"/>
        <v>0</v>
      </c>
      <c r="H11" s="249">
        <f t="shared" si="1"/>
        <v>0</v>
      </c>
      <c r="I11" s="247"/>
      <c r="J11" s="198" t="str">
        <f aca="true" t="shared" si="6" ref="J11:J18">IF($F11=$M$2,$E11,IF($E11=$M$2,$F11,IF($G11&gt;$H11,$E11,IF($G11&lt;$H11,$F11,""))))</f>
        <v>w.o.</v>
      </c>
      <c r="K11" s="193"/>
      <c r="L11" s="200" t="str">
        <f aca="true" t="shared" si="7" ref="L11:L18">IF($F11=$M$2,$F11,IF($E11=$M$2,$E11,IF($G11&gt;$H11,$F11,IF($G11&lt;$H11,$E11,""))))</f>
        <v>w.o.</v>
      </c>
      <c r="M11" s="44"/>
      <c r="N11" s="57" t="str">
        <f>IF(OR($G11+$H11=0,H11&lt;0)," ",IF(G11&lt;0,'Všeob.údaje'!$B$11,'Tab.zápasov'!G11))</f>
        <v> </v>
      </c>
      <c r="O11" s="57" t="str">
        <f>IF(OR($G11+$H11=0,G11&lt;0)," ",IF(H11&lt;0,'Všeob.údaje'!$B$11,'Tab.zápasov'!H11))</f>
        <v> </v>
      </c>
      <c r="P11" s="58">
        <f>B11</f>
        <v>6</v>
      </c>
      <c r="Q11" s="58">
        <f t="shared" si="5"/>
        <v>1</v>
      </c>
      <c r="R11" s="67">
        <v>2</v>
      </c>
      <c r="S11" s="68">
        <v>3</v>
      </c>
      <c r="T11" s="69">
        <v>11</v>
      </c>
      <c r="U11" s="70"/>
      <c r="V11" s="58"/>
      <c r="W11" s="50"/>
    </row>
    <row r="12" spans="1:23" ht="12.75">
      <c r="A12" s="71"/>
      <c r="B12" s="220">
        <f>Pavúk!Y5</f>
        <v>6</v>
      </c>
      <c r="C12" s="72"/>
      <c r="D12" s="73" t="str">
        <f>IF(OR(E12="",F12="")," ",IF(G12+H12&lt;&gt;0,"hotový",IF(AND(C12&lt;&gt;"",C12&lt;&gt;0),"hrá sa",IF(OR(E12='Tab.zápasov'!$M$2,'Tab.zápasov'!F12='Tab.zápasov'!$M$2)," ","čaká"))))</f>
        <v> </v>
      </c>
      <c r="E12" s="192" t="str">
        <f>J5</f>
        <v>w.o.</v>
      </c>
      <c r="F12" s="193" t="str">
        <f>J6</f>
        <v>w.o.</v>
      </c>
      <c r="G12" s="249">
        <f t="shared" si="0"/>
        <v>0</v>
      </c>
      <c r="H12" s="249">
        <f t="shared" si="1"/>
        <v>0</v>
      </c>
      <c r="I12" s="247"/>
      <c r="J12" s="198" t="str">
        <f t="shared" si="6"/>
        <v>w.o.</v>
      </c>
      <c r="K12" s="193"/>
      <c r="L12" s="200" t="str">
        <f t="shared" si="7"/>
        <v>w.o.</v>
      </c>
      <c r="M12" s="44"/>
      <c r="N12" s="57" t="str">
        <f>IF(OR($G12+$H12=0,H12&lt;0)," ",IF(G12&lt;0,'Všeob.údaje'!$B$11,'Tab.zápasov'!G12))</f>
        <v> </v>
      </c>
      <c r="O12" s="57" t="str">
        <f>IF(OR($G12+$H12=0,G12&lt;0)," ",IF(H12&lt;0,'Všeob.údaje'!$B$11,'Tab.zápasov'!H12))</f>
        <v> </v>
      </c>
      <c r="P12" s="58">
        <f t="shared" si="4"/>
        <v>6</v>
      </c>
      <c r="Q12" s="58">
        <f t="shared" si="5"/>
        <v>2</v>
      </c>
      <c r="R12" s="67">
        <v>2</v>
      </c>
      <c r="S12" s="68">
        <v>4</v>
      </c>
      <c r="T12" s="69"/>
      <c r="U12" s="70"/>
      <c r="V12" s="58"/>
      <c r="W12" s="50"/>
    </row>
    <row r="13" spans="1:23" ht="12.75">
      <c r="A13" s="71"/>
      <c r="B13" s="220">
        <f>Pavúk!Y5</f>
        <v>6</v>
      </c>
      <c r="C13" s="72"/>
      <c r="D13" s="73" t="str">
        <f>IF(OR(E13="",F13="")," ",IF(G13+H13&lt;&gt;0,"hotový",IF(AND(C13&lt;&gt;"",C13&lt;&gt;0),"hrá sa",IF(OR(E13='Tab.zápasov'!$M$2,'Tab.zápasov'!F13='Tab.zápasov'!$M$2)," ","čaká"))))</f>
        <v> </v>
      </c>
      <c r="E13" s="192" t="str">
        <f>J7</f>
        <v>w.o.</v>
      </c>
      <c r="F13" s="193" t="str">
        <f>J8</f>
        <v>w.o.</v>
      </c>
      <c r="G13" s="249">
        <f t="shared" si="0"/>
        <v>0</v>
      </c>
      <c r="H13" s="249">
        <f t="shared" si="1"/>
        <v>0</v>
      </c>
      <c r="I13" s="247"/>
      <c r="J13" s="198" t="str">
        <f t="shared" si="6"/>
        <v>w.o.</v>
      </c>
      <c r="K13" s="193"/>
      <c r="L13" s="200" t="str">
        <f t="shared" si="7"/>
        <v>w.o.</v>
      </c>
      <c r="M13" s="44"/>
      <c r="N13" s="57" t="str">
        <f>IF(OR($G13+$H13=0,H13&lt;0)," ",IF(G13&lt;0,'Všeob.údaje'!$B$11,'Tab.zápasov'!G13))</f>
        <v> </v>
      </c>
      <c r="O13" s="57" t="str">
        <f>IF(OR($G13+$H13=0,G13&lt;0)," ",IF(H13&lt;0,'Všeob.údaje'!$B$11,'Tab.zápasov'!H13))</f>
        <v> </v>
      </c>
      <c r="P13" s="58">
        <f t="shared" si="4"/>
        <v>6</v>
      </c>
      <c r="Q13" s="58">
        <f t="shared" si="5"/>
        <v>3</v>
      </c>
      <c r="R13" s="67">
        <v>2</v>
      </c>
      <c r="S13" s="68">
        <v>5</v>
      </c>
      <c r="T13" s="69"/>
      <c r="U13" s="70"/>
      <c r="V13" s="58"/>
      <c r="W13" s="50"/>
    </row>
    <row r="14" spans="1:23" ht="12.75">
      <c r="A14" s="71"/>
      <c r="B14" s="220">
        <f>Pavúk!Y5</f>
        <v>6</v>
      </c>
      <c r="C14" s="72"/>
      <c r="D14" s="73" t="str">
        <f>IF(OR(E14="",F14="")," ",IF(G14+H14&lt;&gt;0,"hotový",IF(AND(C14&lt;&gt;"",C14&lt;&gt;0),"hrá sa",IF(OR(E14='Tab.zápasov'!$M$2,'Tab.zápasov'!F14='Tab.zápasov'!$M$2)," ","čaká"))))</f>
        <v> </v>
      </c>
      <c r="E14" s="192" t="str">
        <f>J9</f>
        <v>w.o.</v>
      </c>
      <c r="F14" s="193" t="str">
        <f>J10</f>
        <v>w.o.</v>
      </c>
      <c r="G14" s="249">
        <f t="shared" si="0"/>
        <v>0</v>
      </c>
      <c r="H14" s="249">
        <f t="shared" si="1"/>
        <v>0</v>
      </c>
      <c r="I14" s="247"/>
      <c r="J14" s="198" t="str">
        <f t="shared" si="6"/>
        <v>w.o.</v>
      </c>
      <c r="K14" s="193"/>
      <c r="L14" s="200" t="str">
        <f t="shared" si="7"/>
        <v>w.o.</v>
      </c>
      <c r="M14" s="44"/>
      <c r="N14" s="57" t="str">
        <f>IF(OR($G14+$H14=0,H14&lt;0)," ",IF(G14&lt;0,'Všeob.údaje'!$B$11,'Tab.zápasov'!G14))</f>
        <v> </v>
      </c>
      <c r="O14" s="57" t="str">
        <f>IF(OR($G14+$H14=0,G14&lt;0)," ",IF(H14&lt;0,'Všeob.údaje'!$B$11,'Tab.zápasov'!H14))</f>
        <v> </v>
      </c>
      <c r="P14" s="58">
        <f t="shared" si="4"/>
        <v>6</v>
      </c>
      <c r="Q14" s="58">
        <f t="shared" si="5"/>
        <v>4</v>
      </c>
      <c r="R14" s="67">
        <v>2</v>
      </c>
      <c r="S14" s="68">
        <v>6</v>
      </c>
      <c r="T14" s="69"/>
      <c r="U14" s="70"/>
      <c r="V14" s="58"/>
      <c r="W14" s="50"/>
    </row>
    <row r="15" spans="1:23" ht="12.75">
      <c r="A15" s="71" t="s">
        <v>12</v>
      </c>
      <c r="B15" s="220">
        <f>Pavúk!P5</f>
        <v>6</v>
      </c>
      <c r="C15" s="72"/>
      <c r="D15" s="73" t="str">
        <f>IF(OR(E15="",F15="")," ",IF(G15+H15&lt;&gt;0,"hotový",IF(AND(C15&lt;&gt;"",C15&lt;&gt;0),"hrá sa",IF(OR(E15='Tab.zápasov'!$M$2,'Tab.zápasov'!F15='Tab.zápasov'!$M$2)," ","čaká"))))</f>
        <v> </v>
      </c>
      <c r="E15" s="192" t="str">
        <f>L3</f>
        <v>w.o.</v>
      </c>
      <c r="F15" s="193" t="str">
        <f>L4</f>
        <v>w.o.</v>
      </c>
      <c r="G15" s="249">
        <f t="shared" si="0"/>
        <v>0</v>
      </c>
      <c r="H15" s="249">
        <f t="shared" si="1"/>
        <v>0</v>
      </c>
      <c r="I15" s="247"/>
      <c r="J15" s="198" t="str">
        <f t="shared" si="6"/>
        <v>w.o.</v>
      </c>
      <c r="K15" s="193"/>
      <c r="L15" s="200" t="str">
        <f t="shared" si="7"/>
        <v>w.o.</v>
      </c>
      <c r="M15" s="44"/>
      <c r="N15" s="57" t="str">
        <f>IF(OR($G15+$H15=0,H15&lt;0)," ",IF(G15&lt;0,'Všeob.údaje'!$B$11,'Tab.zápasov'!G15))</f>
        <v> </v>
      </c>
      <c r="O15" s="57" t="str">
        <f>IF(OR($G15+$H15=0,G15&lt;0)," ",IF(H15&lt;0,'Všeob.údaje'!$B$11,'Tab.zápasov'!H15))</f>
        <v> </v>
      </c>
      <c r="P15" s="58">
        <f>B15</f>
        <v>6</v>
      </c>
      <c r="Q15" s="58">
        <f t="shared" si="5"/>
        <v>5</v>
      </c>
      <c r="R15" s="67">
        <v>20</v>
      </c>
      <c r="S15" s="68">
        <v>1</v>
      </c>
      <c r="T15" s="69"/>
      <c r="U15" s="70"/>
      <c r="V15" s="58"/>
      <c r="W15" s="50"/>
    </row>
    <row r="16" spans="1:23" ht="12.75">
      <c r="A16" s="71"/>
      <c r="B16" s="220">
        <f>Pavúk!P5</f>
        <v>6</v>
      </c>
      <c r="C16" s="72"/>
      <c r="D16" s="73" t="str">
        <f>IF(OR(E16="",F16="")," ",IF(G16+H16&lt;&gt;0,"hotový",IF(AND(C16&lt;&gt;"",C16&lt;&gt;0),"hrá sa",IF(OR(E16='Tab.zápasov'!$M$2,'Tab.zápasov'!F16='Tab.zápasov'!$M$2)," ","čaká"))))</f>
        <v> </v>
      </c>
      <c r="E16" s="192" t="str">
        <f>L5</f>
        <v>w.o.</v>
      </c>
      <c r="F16" s="193" t="str">
        <f>L6</f>
        <v>w.o.</v>
      </c>
      <c r="G16" s="249">
        <f t="shared" si="0"/>
        <v>0</v>
      </c>
      <c r="H16" s="249">
        <f t="shared" si="1"/>
        <v>0</v>
      </c>
      <c r="I16" s="247"/>
      <c r="J16" s="198" t="str">
        <f t="shared" si="6"/>
        <v>w.o.</v>
      </c>
      <c r="K16" s="193"/>
      <c r="L16" s="200" t="str">
        <f t="shared" si="7"/>
        <v>w.o.</v>
      </c>
      <c r="M16" s="44"/>
      <c r="N16" s="57" t="str">
        <f>IF(OR($G16+$H16=0,H16&lt;0)," ",IF(G16&lt;0,'Všeob.údaje'!$B$11,'Tab.zápasov'!G16))</f>
        <v> </v>
      </c>
      <c r="O16" s="57" t="str">
        <f>IF(OR($G16+$H16=0,G16&lt;0)," ",IF(H16&lt;0,'Všeob.údaje'!$B$11,'Tab.zápasov'!H16))</f>
        <v> </v>
      </c>
      <c r="P16" s="58">
        <f t="shared" si="4"/>
        <v>6</v>
      </c>
      <c r="Q16" s="58">
        <f t="shared" si="5"/>
        <v>6</v>
      </c>
      <c r="R16" s="67">
        <v>20</v>
      </c>
      <c r="S16" s="68">
        <v>2</v>
      </c>
      <c r="T16" s="69"/>
      <c r="U16" s="70"/>
      <c r="V16" s="58"/>
      <c r="W16" s="50"/>
    </row>
    <row r="17" spans="1:23" ht="12.75">
      <c r="A17" s="71"/>
      <c r="B17" s="220">
        <f>Pavúk!P5</f>
        <v>6</v>
      </c>
      <c r="C17" s="72"/>
      <c r="D17" s="73" t="str">
        <f>IF(OR(E17="",F17="")," ",IF(G17+H17&lt;&gt;0,"hotový",IF(AND(C17&lt;&gt;"",C17&lt;&gt;0),"hrá sa",IF(OR(E17='Tab.zápasov'!$M$2,'Tab.zápasov'!F17='Tab.zápasov'!$M$2)," ","čaká"))))</f>
        <v> </v>
      </c>
      <c r="E17" s="192" t="str">
        <f>L7</f>
        <v>w.o.</v>
      </c>
      <c r="F17" s="193" t="str">
        <f>L8</f>
        <v>w.o.</v>
      </c>
      <c r="G17" s="249">
        <f t="shared" si="0"/>
        <v>0</v>
      </c>
      <c r="H17" s="249">
        <f t="shared" si="1"/>
        <v>0</v>
      </c>
      <c r="I17" s="247"/>
      <c r="J17" s="198" t="str">
        <f t="shared" si="6"/>
        <v>w.o.</v>
      </c>
      <c r="K17" s="193"/>
      <c r="L17" s="200" t="str">
        <f t="shared" si="7"/>
        <v>w.o.</v>
      </c>
      <c r="M17" s="44"/>
      <c r="N17" s="57" t="str">
        <f>IF(OR($G17+$H17=0,H17&lt;0)," ",IF(G17&lt;0,'Všeob.údaje'!$B$11,'Tab.zápasov'!G17))</f>
        <v> </v>
      </c>
      <c r="O17" s="57" t="str">
        <f>IF(OR($G17+$H17=0,G17&lt;0)," ",IF(H17&lt;0,'Všeob.údaje'!$B$11,'Tab.zápasov'!H17))</f>
        <v> </v>
      </c>
      <c r="P17" s="58">
        <f t="shared" si="4"/>
        <v>6</v>
      </c>
      <c r="Q17" s="58">
        <f t="shared" si="5"/>
        <v>7</v>
      </c>
      <c r="R17" s="67">
        <v>20</v>
      </c>
      <c r="S17" s="68">
        <v>3</v>
      </c>
      <c r="T17" s="69"/>
      <c r="U17" s="70"/>
      <c r="V17" s="58"/>
      <c r="W17" s="50"/>
    </row>
    <row r="18" spans="1:23" ht="12.75">
      <c r="A18" s="71"/>
      <c r="B18" s="220">
        <f>Pavúk!P5</f>
        <v>6</v>
      </c>
      <c r="C18" s="72"/>
      <c r="D18" s="73" t="str">
        <f>IF(OR(E18="",F18="")," ",IF(G18+H18&lt;&gt;0,"hotový",IF(AND(C18&lt;&gt;"",C18&lt;&gt;0),"hrá sa",IF(OR(E18='Tab.zápasov'!$M$2,'Tab.zápasov'!F18='Tab.zápasov'!$M$2)," ","čaká"))))</f>
        <v> </v>
      </c>
      <c r="E18" s="192" t="str">
        <f>L9</f>
        <v>w.o.</v>
      </c>
      <c r="F18" s="193" t="str">
        <f>L10</f>
        <v>w.o.</v>
      </c>
      <c r="G18" s="249">
        <f t="shared" si="0"/>
        <v>0</v>
      </c>
      <c r="H18" s="249">
        <f t="shared" si="1"/>
        <v>0</v>
      </c>
      <c r="I18" s="248"/>
      <c r="J18" s="198" t="str">
        <f t="shared" si="6"/>
        <v>w.o.</v>
      </c>
      <c r="K18" s="193"/>
      <c r="L18" s="200" t="str">
        <f t="shared" si="7"/>
        <v>w.o.</v>
      </c>
      <c r="M18" s="44"/>
      <c r="N18" s="57" t="str">
        <f>IF(OR($G18+$H18=0,H18&lt;0)," ",IF(G18&lt;0,'Všeob.údaje'!$B$11,'Tab.zápasov'!G18))</f>
        <v> </v>
      </c>
      <c r="O18" s="57" t="str">
        <f>IF(OR($G18+$H18=0,G18&lt;0)," ",IF(H18&lt;0,'Všeob.údaje'!$B$11,'Tab.zápasov'!H18))</f>
        <v> </v>
      </c>
      <c r="P18" s="58">
        <f t="shared" si="4"/>
        <v>6</v>
      </c>
      <c r="Q18" s="58">
        <f t="shared" si="5"/>
        <v>8</v>
      </c>
      <c r="R18" s="67">
        <v>20</v>
      </c>
      <c r="S18" s="68">
        <v>4</v>
      </c>
      <c r="T18" s="69"/>
      <c r="U18" s="70"/>
      <c r="V18" s="58"/>
      <c r="W18" s="58"/>
    </row>
    <row r="19" spans="1:23" ht="12.75">
      <c r="A19" s="71" t="s">
        <v>13</v>
      </c>
      <c r="B19" s="220">
        <f>Pavúk!M5</f>
        <v>6</v>
      </c>
      <c r="C19" s="72"/>
      <c r="D19" s="73" t="str">
        <f>IF(OR(E19="",F19="")," ",IF(G19+H19&lt;&gt;0,"hotový",IF(AND(C19&lt;&gt;"",C19&lt;&gt;0),"hrá sa",IF(OR(E19='Tab.zápasov'!$M$2,'Tab.zápasov'!F19='Tab.zápasov'!$M$2)," ","čaká"))))</f>
        <v> </v>
      </c>
      <c r="E19" s="192" t="str">
        <f>J15</f>
        <v>w.o.</v>
      </c>
      <c r="F19" s="193" t="str">
        <f>L14</f>
        <v>w.o.</v>
      </c>
      <c r="G19" s="249">
        <f t="shared" si="0"/>
        <v>0</v>
      </c>
      <c r="H19" s="249">
        <f t="shared" si="1"/>
        <v>0</v>
      </c>
      <c r="I19" s="247"/>
      <c r="J19" s="198" t="str">
        <f aca="true" t="shared" si="8" ref="J19:J26">IF($F19=$M$2,$E19,IF($E19=$M$2,$F19,IF($G19&gt;$H19,$E19,IF($G19&lt;$H19,$F19,""))))</f>
        <v>w.o.</v>
      </c>
      <c r="K19" s="193"/>
      <c r="L19" s="200" t="str">
        <f aca="true" t="shared" si="9" ref="L19:L26">IF($F19=$M$2,$F19,IF($E19=$M$2,$E19,IF($G19&gt;$H19,$F19,IF($G19&lt;$H19,$E19,""))))</f>
        <v>w.o.</v>
      </c>
      <c r="M19" s="44"/>
      <c r="N19" s="57" t="str">
        <f>IF(OR($G19+$H19=0,H19&lt;0)," ",IF(G19&lt;0,'Všeob.údaje'!$B$11,'Tab.zápasov'!G19))</f>
        <v> </v>
      </c>
      <c r="O19" s="57" t="str">
        <f>IF(OR($G19+$H19=0,G19&lt;0)," ",IF(H19&lt;0,'Všeob.údaje'!$B$11,'Tab.zápasov'!H19))</f>
        <v> </v>
      </c>
      <c r="P19" s="58">
        <f>B19</f>
        <v>6</v>
      </c>
      <c r="Q19" s="58">
        <f t="shared" si="5"/>
        <v>9</v>
      </c>
      <c r="R19" s="67">
        <v>21</v>
      </c>
      <c r="S19" s="68">
        <v>1</v>
      </c>
      <c r="T19" s="69"/>
      <c r="U19" s="70"/>
      <c r="V19" s="58"/>
      <c r="W19" s="58"/>
    </row>
    <row r="20" spans="1:23" ht="12.75">
      <c r="A20" s="71"/>
      <c r="B20" s="220">
        <f>Pavúk!M5</f>
        <v>6</v>
      </c>
      <c r="C20" s="72"/>
      <c r="D20" s="73" t="str">
        <f>IF(OR(E20="",F20="")," ",IF(G20+H20&lt;&gt;0,"hotový",IF(AND(C20&lt;&gt;"",C20&lt;&gt;0),"hrá sa",IF(OR(E20='Tab.zápasov'!$M$2,'Tab.zápasov'!F20='Tab.zápasov'!$M$2)," ","čaká"))))</f>
        <v> </v>
      </c>
      <c r="E20" s="192" t="str">
        <f>J16</f>
        <v>w.o.</v>
      </c>
      <c r="F20" s="193" t="str">
        <f>L13</f>
        <v>w.o.</v>
      </c>
      <c r="G20" s="249">
        <f t="shared" si="0"/>
        <v>0</v>
      </c>
      <c r="H20" s="249">
        <f t="shared" si="1"/>
        <v>0</v>
      </c>
      <c r="I20" s="247"/>
      <c r="J20" s="198" t="str">
        <f t="shared" si="8"/>
        <v>w.o.</v>
      </c>
      <c r="K20" s="193"/>
      <c r="L20" s="200" t="str">
        <f t="shared" si="9"/>
        <v>w.o.</v>
      </c>
      <c r="M20" s="44"/>
      <c r="N20" s="57" t="str">
        <f>IF(OR($G20+$H20=0,H20&lt;0)," ",IF(G20&lt;0,'Všeob.údaje'!$B$11,'Tab.zápasov'!G20))</f>
        <v> </v>
      </c>
      <c r="O20" s="57" t="str">
        <f>IF(OR($G20+$H20=0,G20&lt;0)," ",IF(H20&lt;0,'Všeob.údaje'!$B$11,'Tab.zápasov'!H20))</f>
        <v> </v>
      </c>
      <c r="P20" s="58">
        <f aca="true" t="shared" si="10" ref="P20:P30">IF(A20=0,P19,A20)</f>
        <v>6</v>
      </c>
      <c r="Q20" s="58">
        <f t="shared" si="5"/>
        <v>10</v>
      </c>
      <c r="R20" s="67">
        <v>21</v>
      </c>
      <c r="S20" s="68">
        <v>2</v>
      </c>
      <c r="T20" s="69"/>
      <c r="U20" s="70"/>
      <c r="V20" s="58"/>
      <c r="W20" s="58"/>
    </row>
    <row r="21" spans="1:23" ht="12.75">
      <c r="A21" s="71"/>
      <c r="B21" s="220">
        <f>Pavúk!M5</f>
        <v>6</v>
      </c>
      <c r="C21" s="72"/>
      <c r="D21" s="73" t="str">
        <f>IF(OR(E21="",F21="")," ",IF(G21+H21&lt;&gt;0,"hotový",IF(AND(C21&lt;&gt;"",C21&lt;&gt;0),"hrá sa",IF(OR(E21='Tab.zápasov'!$M$2,'Tab.zápasov'!F21='Tab.zápasov'!$M$2)," ","čaká"))))</f>
        <v> </v>
      </c>
      <c r="E21" s="192" t="str">
        <f>J17</f>
        <v>w.o.</v>
      </c>
      <c r="F21" s="193" t="str">
        <f>L12</f>
        <v>w.o.</v>
      </c>
      <c r="G21" s="249">
        <f t="shared" si="0"/>
        <v>0</v>
      </c>
      <c r="H21" s="249">
        <f t="shared" si="1"/>
        <v>0</v>
      </c>
      <c r="I21" s="247"/>
      <c r="J21" s="198" t="str">
        <f t="shared" si="8"/>
        <v>w.o.</v>
      </c>
      <c r="K21" s="193"/>
      <c r="L21" s="200" t="str">
        <f t="shared" si="9"/>
        <v>w.o.</v>
      </c>
      <c r="M21" s="44"/>
      <c r="N21" s="57" t="str">
        <f>IF(OR($G21+$H21=0,H21&lt;0)," ",IF(G21&lt;0,'Všeob.údaje'!$B$11,'Tab.zápasov'!G21))</f>
        <v> </v>
      </c>
      <c r="O21" s="57" t="str">
        <f>IF(OR($G21+$H21=0,G21&lt;0)," ",IF(H21&lt;0,'Všeob.údaje'!$B$11,'Tab.zápasov'!H21))</f>
        <v> </v>
      </c>
      <c r="P21" s="58">
        <f t="shared" si="10"/>
        <v>6</v>
      </c>
      <c r="Q21" s="58">
        <f t="shared" si="5"/>
        <v>11</v>
      </c>
      <c r="R21" s="67">
        <v>21</v>
      </c>
      <c r="S21" s="68">
        <v>3</v>
      </c>
      <c r="T21" s="69"/>
      <c r="U21" s="70"/>
      <c r="V21" s="58"/>
      <c r="W21" s="58"/>
    </row>
    <row r="22" spans="1:23" ht="12.75">
      <c r="A22" s="71"/>
      <c r="B22" s="220">
        <f>Pavúk!M5</f>
        <v>6</v>
      </c>
      <c r="C22" s="72"/>
      <c r="D22" s="73" t="str">
        <f>IF(OR(E22="",F22="")," ",IF(G22+H22&lt;&gt;0,"hotový",IF(AND(C22&lt;&gt;"",C22&lt;&gt;0),"hrá sa",IF(OR(E22='Tab.zápasov'!$M$2,'Tab.zápasov'!F22='Tab.zápasov'!$M$2)," ","čaká"))))</f>
        <v> </v>
      </c>
      <c r="E22" s="192" t="str">
        <f>J18</f>
        <v>w.o.</v>
      </c>
      <c r="F22" s="193" t="str">
        <f>L11</f>
        <v>w.o.</v>
      </c>
      <c r="G22" s="249">
        <f t="shared" si="0"/>
        <v>0</v>
      </c>
      <c r="H22" s="249">
        <f t="shared" si="1"/>
        <v>0</v>
      </c>
      <c r="I22" s="247"/>
      <c r="J22" s="198" t="str">
        <f t="shared" si="8"/>
        <v>w.o.</v>
      </c>
      <c r="K22" s="193"/>
      <c r="L22" s="200" t="str">
        <f t="shared" si="9"/>
        <v>w.o.</v>
      </c>
      <c r="M22" s="44"/>
      <c r="N22" s="57" t="str">
        <f>IF(OR($G22+$H22=0,H22&lt;0)," ",IF(G22&lt;0,'Všeob.údaje'!$B$11,'Tab.zápasov'!G22))</f>
        <v> </v>
      </c>
      <c r="O22" s="57" t="str">
        <f>IF(OR($G22+$H22=0,G22&lt;0)," ",IF(H22&lt;0,'Všeob.údaje'!$B$11,'Tab.zápasov'!H22))</f>
        <v> </v>
      </c>
      <c r="P22" s="58">
        <f t="shared" si="10"/>
        <v>6</v>
      </c>
      <c r="Q22" s="58">
        <f t="shared" si="5"/>
        <v>12</v>
      </c>
      <c r="R22" s="67">
        <v>21</v>
      </c>
      <c r="S22" s="68">
        <v>4</v>
      </c>
      <c r="T22" s="69"/>
      <c r="U22" s="70"/>
      <c r="V22" s="58"/>
      <c r="W22" s="58"/>
    </row>
    <row r="23" spans="1:23" ht="12.75">
      <c r="A23" s="71" t="s">
        <v>14</v>
      </c>
      <c r="B23" s="220">
        <f>Pavúk!AC7</f>
        <v>7</v>
      </c>
      <c r="C23" s="72"/>
      <c r="D23" s="73" t="str">
        <f>IF(OR(E23="",F23="")," ",IF(G23+H23&lt;&gt;0,"hotový",IF(AND(C23&lt;&gt;"",C23&lt;&gt;0),"hrá sa",IF(OR(E23='Tab.zápasov'!$M$2,'Tab.zápasov'!F23='Tab.zápasov'!$M$2)," ","čaká"))))</f>
        <v> </v>
      </c>
      <c r="E23" s="192" t="str">
        <f>J11</f>
        <v>w.o.</v>
      </c>
      <c r="F23" s="193" t="str">
        <f>J12</f>
        <v>w.o.</v>
      </c>
      <c r="G23" s="249">
        <f t="shared" si="0"/>
        <v>0</v>
      </c>
      <c r="H23" s="249">
        <f t="shared" si="1"/>
        <v>0</v>
      </c>
      <c r="I23" s="247"/>
      <c r="J23" s="198" t="str">
        <f t="shared" si="8"/>
        <v>w.o.</v>
      </c>
      <c r="K23" s="193"/>
      <c r="L23" s="200" t="str">
        <f t="shared" si="9"/>
        <v>w.o.</v>
      </c>
      <c r="M23" s="44"/>
      <c r="N23" s="57" t="str">
        <f>IF(OR($G23+$H23=0,H23&lt;0)," ",IF(G23&lt;0,'Všeob.údaje'!$B$11,'Tab.zápasov'!G23))</f>
        <v> </v>
      </c>
      <c r="O23" s="57" t="str">
        <f>IF(OR($G23+$H23=0,G23&lt;0)," ",IF(H23&lt;0,'Všeob.údaje'!$B$11,'Tab.zápasov'!H23))</f>
        <v> </v>
      </c>
      <c r="P23" s="58">
        <f>B23</f>
        <v>7</v>
      </c>
      <c r="Q23" s="58">
        <f t="shared" si="5"/>
        <v>1</v>
      </c>
      <c r="R23" s="67">
        <v>3</v>
      </c>
      <c r="S23" s="68">
        <v>4</v>
      </c>
      <c r="T23" s="69"/>
      <c r="U23" s="70"/>
      <c r="V23" s="58"/>
      <c r="W23" s="58"/>
    </row>
    <row r="24" spans="1:23" ht="12.75">
      <c r="A24" s="71"/>
      <c r="B24" s="220">
        <f>Pavúk!AC7</f>
        <v>7</v>
      </c>
      <c r="C24" s="72"/>
      <c r="D24" s="73" t="str">
        <f>IF(OR(E24="",F24="")," ",IF(G24+H24&lt;&gt;0,"hotový",IF(AND(C24&lt;&gt;"",C24&lt;&gt;0),"hrá sa",IF(OR(E24='Tab.zápasov'!$M$2,'Tab.zápasov'!F24='Tab.zápasov'!$M$2)," ","čaká"))))</f>
        <v> </v>
      </c>
      <c r="E24" s="192" t="str">
        <f>J13</f>
        <v>w.o.</v>
      </c>
      <c r="F24" s="193" t="str">
        <f>J14</f>
        <v>w.o.</v>
      </c>
      <c r="G24" s="249">
        <f t="shared" si="0"/>
        <v>0</v>
      </c>
      <c r="H24" s="249">
        <f t="shared" si="1"/>
        <v>0</v>
      </c>
      <c r="I24" s="247"/>
      <c r="J24" s="198" t="str">
        <f t="shared" si="8"/>
        <v>w.o.</v>
      </c>
      <c r="K24" s="193"/>
      <c r="L24" s="200" t="str">
        <f t="shared" si="9"/>
        <v>w.o.</v>
      </c>
      <c r="M24" s="44"/>
      <c r="N24" s="57" t="str">
        <f>IF(OR($G24+$H24=0,H24&lt;0)," ",IF(G24&lt;0,'Všeob.údaje'!$B$11,'Tab.zápasov'!G24))</f>
        <v> </v>
      </c>
      <c r="O24" s="57" t="str">
        <f>IF(OR($G24+$H24=0,G24&lt;0)," ",IF(H24&lt;0,'Všeob.údaje'!$B$11,'Tab.zápasov'!H24))</f>
        <v> </v>
      </c>
      <c r="P24" s="58">
        <f t="shared" si="10"/>
        <v>7</v>
      </c>
      <c r="Q24" s="58">
        <f t="shared" si="5"/>
        <v>2</v>
      </c>
      <c r="R24" s="67">
        <v>3</v>
      </c>
      <c r="S24" s="68">
        <v>5</v>
      </c>
      <c r="T24" s="69"/>
      <c r="U24" s="70"/>
      <c r="V24" s="58"/>
      <c r="W24" s="58"/>
    </row>
    <row r="25" spans="1:23" ht="13.5" thickBot="1">
      <c r="A25" s="71" t="s">
        <v>15</v>
      </c>
      <c r="B25" s="220">
        <f>Pavúk!I7</f>
        <v>6</v>
      </c>
      <c r="C25" s="72"/>
      <c r="D25" s="73" t="str">
        <f>IF(OR(E25="",F25="")," ",IF(G25+H25&lt;&gt;0,"hotový",IF(AND(C25&lt;&gt;"",C25&lt;&gt;0),"hrá sa",IF(OR(E25='Tab.zápasov'!$M$2,'Tab.zápasov'!F25='Tab.zápasov'!$M$2)," ","čaká"))))</f>
        <v> </v>
      </c>
      <c r="E25" s="192" t="str">
        <f>J19</f>
        <v>w.o.</v>
      </c>
      <c r="F25" s="193" t="str">
        <f>J20</f>
        <v>w.o.</v>
      </c>
      <c r="G25" s="249">
        <f t="shared" si="0"/>
        <v>0</v>
      </c>
      <c r="H25" s="249">
        <f t="shared" si="1"/>
        <v>0</v>
      </c>
      <c r="I25" s="247"/>
      <c r="J25" s="198" t="str">
        <f t="shared" si="8"/>
        <v>w.o.</v>
      </c>
      <c r="K25" s="201"/>
      <c r="L25" s="200" t="str">
        <f t="shared" si="9"/>
        <v>w.o.</v>
      </c>
      <c r="M25" s="44"/>
      <c r="N25" s="57" t="str">
        <f>IF(OR($G25+$H25=0,H25&lt;0)," ",IF(G25&lt;0,'Všeob.údaje'!$B$11,'Tab.zápasov'!G25))</f>
        <v> </v>
      </c>
      <c r="O25" s="57" t="str">
        <f>IF(OR($G25+$H25=0,G25&lt;0)," ",IF(H25&lt;0,'Všeob.údaje'!$B$11,'Tab.zápasov'!H25))</f>
        <v> </v>
      </c>
      <c r="P25" s="58">
        <f>B25</f>
        <v>6</v>
      </c>
      <c r="Q25" s="58">
        <f t="shared" si="5"/>
        <v>1</v>
      </c>
      <c r="R25" s="67">
        <v>30</v>
      </c>
      <c r="S25" s="68">
        <v>1</v>
      </c>
      <c r="T25" s="69"/>
      <c r="U25" s="70"/>
      <c r="V25" s="58"/>
      <c r="W25" s="58"/>
    </row>
    <row r="26" spans="1:23" ht="12.75">
      <c r="A26" s="71"/>
      <c r="B26" s="220">
        <f>Pavúk!I7</f>
        <v>6</v>
      </c>
      <c r="C26" s="72"/>
      <c r="D26" s="73" t="str">
        <f>IF(OR(E26="",F26="")," ",IF(G26+H26&lt;&gt;0,"hotový",IF(AND(C26&lt;&gt;"",C26&lt;&gt;0),"hrá sa",IF(OR(E26='Tab.zápasov'!$M$2,'Tab.zápasov'!F26='Tab.zápasov'!$M$2)," ","čaká"))))</f>
        <v> </v>
      </c>
      <c r="E26" s="192" t="str">
        <f>J21</f>
        <v>w.o.</v>
      </c>
      <c r="F26" s="193" t="str">
        <f>J22</f>
        <v>w.o.</v>
      </c>
      <c r="G26" s="249">
        <f t="shared" si="0"/>
        <v>0</v>
      </c>
      <c r="H26" s="249">
        <f t="shared" si="1"/>
        <v>0</v>
      </c>
      <c r="I26" s="247"/>
      <c r="J26" s="202" t="str">
        <f t="shared" si="8"/>
        <v>w.o.</v>
      </c>
      <c r="K26" s="75" t="s">
        <v>42</v>
      </c>
      <c r="L26" s="203" t="str">
        <f t="shared" si="9"/>
        <v>w.o.</v>
      </c>
      <c r="M26" s="44"/>
      <c r="N26" s="57" t="str">
        <f>IF(OR($G26+$H26=0,H26&lt;0)," ",IF(G26&lt;0,'Všeob.údaje'!$B$11,'Tab.zápasov'!G26))</f>
        <v> </v>
      </c>
      <c r="O26" s="57" t="str">
        <f>IF(OR($G26+$H26=0,G26&lt;0)," ",IF(H26&lt;0,'Všeob.údaje'!$B$11,'Tab.zápasov'!H26))</f>
        <v> </v>
      </c>
      <c r="P26" s="58">
        <f t="shared" si="10"/>
        <v>6</v>
      </c>
      <c r="Q26" s="58">
        <f t="shared" si="5"/>
        <v>2</v>
      </c>
      <c r="R26" s="67">
        <v>30</v>
      </c>
      <c r="S26" s="68">
        <v>2</v>
      </c>
      <c r="T26" s="69"/>
      <c r="U26" s="70"/>
      <c r="V26" s="58"/>
      <c r="W26" s="58"/>
    </row>
    <row r="27" spans="1:23" ht="12.75">
      <c r="A27" s="71" t="s">
        <v>16</v>
      </c>
      <c r="B27" s="220">
        <f>Pavúk!F7</f>
        <v>7</v>
      </c>
      <c r="C27" s="72"/>
      <c r="D27" s="73" t="str">
        <f>IF(OR(E27="",F27="")," ",IF(G27+H27&lt;&gt;0,"hotový",IF(AND(C27&lt;&gt;"",C27&lt;&gt;0),"hrá sa",IF(OR(E27='Tab.zápasov'!$M$2,'Tab.zápasov'!F27='Tab.zápasov'!$M$2)," ","čaká"))))</f>
        <v> </v>
      </c>
      <c r="E27" s="192" t="str">
        <f>J26</f>
        <v>w.o.</v>
      </c>
      <c r="F27" s="193" t="str">
        <f>L24</f>
        <v>w.o.</v>
      </c>
      <c r="G27" s="249">
        <f t="shared" si="0"/>
        <v>0</v>
      </c>
      <c r="H27" s="249">
        <f t="shared" si="1"/>
        <v>0</v>
      </c>
      <c r="I27" s="247"/>
      <c r="J27" s="202" t="str">
        <f aca="true" t="shared" si="11" ref="J27:J32">IF($F27=$M$2,$E27,IF($E27=$M$2,$F27,IF($G27&gt;$H27,$E27,IF($G27&lt;$H27,$F27,""))))</f>
        <v>w.o.</v>
      </c>
      <c r="K27" s="76">
        <v>1</v>
      </c>
      <c r="L27" s="203" t="str">
        <f aca="true" t="shared" si="12" ref="L27:L32">IF($F27=$M$2,$F27,IF($E27=$M$2,$E27,IF($G27&gt;$H27,$F27,IF($G27&lt;$H27,$E27,""))))</f>
        <v>w.o.</v>
      </c>
      <c r="M27" s="44"/>
      <c r="N27" s="57" t="str">
        <f>IF(OR($G27+$H27=0,H27&lt;0)," ",IF(G27&lt;0,'Všeob.údaje'!$B$11,'Tab.zápasov'!G27))</f>
        <v> </v>
      </c>
      <c r="O27" s="57" t="str">
        <f>IF(OR($G27+$H27=0,G27&lt;0)," ",IF(H27&lt;0,'Všeob.údaje'!$B$11,'Tab.zápasov'!H27))</f>
        <v> </v>
      </c>
      <c r="P27" s="58">
        <f>B27</f>
        <v>7</v>
      </c>
      <c r="Q27" s="58">
        <f t="shared" si="5"/>
        <v>1</v>
      </c>
      <c r="R27" s="67">
        <v>31</v>
      </c>
      <c r="S27" s="68">
        <v>1</v>
      </c>
      <c r="T27" s="69"/>
      <c r="U27" s="70"/>
      <c r="V27" s="58"/>
      <c r="W27" s="58"/>
    </row>
    <row r="28" spans="1:23" ht="13.5" thickBot="1">
      <c r="A28" s="71"/>
      <c r="B28" s="220">
        <f>Pavúk!F7</f>
        <v>7</v>
      </c>
      <c r="C28" s="72"/>
      <c r="D28" s="73" t="str">
        <f>IF(OR(E28="",F28="")," ",IF(G28+H28&lt;&gt;0,"hotový",IF(AND(C28&lt;&gt;"",C28&lt;&gt;0),"hrá sa",IF(OR(E28='Tab.zápasov'!$M$2,'Tab.zápasov'!F28='Tab.zápasov'!$M$2)," ","čaká"))))</f>
        <v> </v>
      </c>
      <c r="E28" s="192" t="str">
        <f>J25</f>
        <v>w.o.</v>
      </c>
      <c r="F28" s="193" t="str">
        <f>L23</f>
        <v>w.o.</v>
      </c>
      <c r="G28" s="249">
        <f t="shared" si="0"/>
        <v>0</v>
      </c>
      <c r="H28" s="249">
        <f t="shared" si="1"/>
        <v>0</v>
      </c>
      <c r="I28" s="247"/>
      <c r="J28" s="202" t="str">
        <f t="shared" si="11"/>
        <v>w.o.</v>
      </c>
      <c r="K28" s="77">
        <v>2</v>
      </c>
      <c r="L28" s="203" t="str">
        <f t="shared" si="12"/>
        <v>w.o.</v>
      </c>
      <c r="M28" s="44"/>
      <c r="N28" s="57" t="str">
        <f>IF(OR($G28+$H28=0,H28&lt;0)," ",IF(G28&lt;0,'Všeob.údaje'!$B$11,'Tab.zápasov'!G28))</f>
        <v> </v>
      </c>
      <c r="O28" s="57" t="str">
        <f>IF(OR($G28+$H28=0,G28&lt;0)," ",IF(H28&lt;0,'Všeob.údaje'!$B$11,'Tab.zápasov'!H28))</f>
        <v> </v>
      </c>
      <c r="P28" s="58">
        <f t="shared" si="10"/>
        <v>7</v>
      </c>
      <c r="Q28" s="58">
        <f t="shared" si="5"/>
        <v>2</v>
      </c>
      <c r="R28" s="67">
        <v>31</v>
      </c>
      <c r="S28" s="68">
        <v>2</v>
      </c>
      <c r="T28" s="69"/>
      <c r="U28" s="70"/>
      <c r="V28" s="58"/>
      <c r="W28" s="58"/>
    </row>
    <row r="29" spans="1:23" ht="12.75">
      <c r="A29" s="71" t="s">
        <v>17</v>
      </c>
      <c r="B29" s="220">
        <f>Pavúk!AH7</f>
        <v>7</v>
      </c>
      <c r="C29" s="72"/>
      <c r="D29" s="73" t="str">
        <f>IF(OR(E29="",F29="")," ",IF(G29+H29&lt;&gt;0,"hotový",IF(AND(C29&lt;&gt;"",C29&lt;&gt;0),"hrá sa",IF(OR(E29='Tab.zápasov'!$M$2,'Tab.zápasov'!F29='Tab.zápasov'!$M$2)," ","čaká"))))</f>
        <v> </v>
      </c>
      <c r="E29" s="192" t="str">
        <f>J23</f>
        <v>w.o.</v>
      </c>
      <c r="F29" s="193" t="str">
        <f>IF($K$27=$S27,$J$27,IF($K$28=$S27,$J$28))</f>
        <v>w.o.</v>
      </c>
      <c r="G29" s="249">
        <f>IF(EXACT($M$2,E29),0,IF(EXACT($M$2,F29),B29,0))</f>
        <v>0</v>
      </c>
      <c r="H29" s="249">
        <f>IF(EXACT($M$2,F29),0,IF(EXACT($M$2,E29),B29,0))</f>
        <v>0</v>
      </c>
      <c r="I29" s="247"/>
      <c r="J29" s="198" t="str">
        <f t="shared" si="11"/>
        <v>w.o.</v>
      </c>
      <c r="K29" s="199"/>
      <c r="L29" s="200" t="str">
        <f t="shared" si="12"/>
        <v>w.o.</v>
      </c>
      <c r="M29" s="44"/>
      <c r="N29" s="57" t="str">
        <f>IF(OR($G29+$H29=0,H29&lt;0)," ",IF(G29&lt;0,'Všeob.údaje'!$B$11,'Tab.zápasov'!G29))</f>
        <v> </v>
      </c>
      <c r="O29" s="57" t="str">
        <f>IF(OR($G29+$H29=0,G29&lt;0)," ",IF(H29&lt;0,'Všeob.údaje'!$B$11,'Tab.zápasov'!H29))</f>
        <v> </v>
      </c>
      <c r="P29" s="58">
        <f>B29</f>
        <v>7</v>
      </c>
      <c r="Q29" s="58">
        <f t="shared" si="5"/>
        <v>3</v>
      </c>
      <c r="R29" s="67">
        <v>4</v>
      </c>
      <c r="S29" s="68">
        <v>5</v>
      </c>
      <c r="T29" s="69"/>
      <c r="U29" s="70"/>
      <c r="V29" s="58"/>
      <c r="W29" s="58"/>
    </row>
    <row r="30" spans="1:23" ht="12.75">
      <c r="A30" s="71"/>
      <c r="B30" s="220">
        <f>Pavúk!AH7</f>
        <v>7</v>
      </c>
      <c r="C30" s="72"/>
      <c r="D30" s="73" t="str">
        <f>IF(OR(E30="",F30="")," ",IF(G30+H30&lt;&gt;0,"hotový",IF(AND(C30&lt;&gt;"",C30&lt;&gt;0),"hrá sa",IF(OR(E30='Tab.zápasov'!$M$2,'Tab.zápasov'!F30='Tab.zápasov'!$M$2)," ","čaká"))))</f>
        <v> </v>
      </c>
      <c r="E30" s="192" t="str">
        <f>J24</f>
        <v>w.o.</v>
      </c>
      <c r="F30" s="193" t="str">
        <f>IF($K$27=$S28,$J$27,IF($K$28=$S28,$J$28))</f>
        <v>w.o.</v>
      </c>
      <c r="G30" s="249">
        <f>IF(EXACT($M$2,E30),0,IF(EXACT($M$2,F30),B30,0))</f>
        <v>0</v>
      </c>
      <c r="H30" s="249">
        <f>IF(EXACT($M$2,F30),0,IF(EXACT($M$2,E30),B30,0))</f>
        <v>0</v>
      </c>
      <c r="I30" s="247"/>
      <c r="J30" s="198" t="str">
        <f t="shared" si="11"/>
        <v>w.o.</v>
      </c>
      <c r="K30" s="193"/>
      <c r="L30" s="200" t="str">
        <f t="shared" si="12"/>
        <v>w.o.</v>
      </c>
      <c r="M30" s="44"/>
      <c r="N30" s="57" t="str">
        <f>IF(OR($G30+$H30=0,H30&lt;0)," ",IF(G30&lt;0,'Všeob.údaje'!$B$11,'Tab.zápasov'!G30))</f>
        <v> </v>
      </c>
      <c r="O30" s="57" t="str">
        <f>IF(OR($G30+$H30=0,G30&lt;0)," ",IF(H30&lt;0,'Všeob.údaje'!$B$11,'Tab.zápasov'!H30))</f>
        <v> </v>
      </c>
      <c r="P30" s="58">
        <f t="shared" si="10"/>
        <v>7</v>
      </c>
      <c r="Q30" s="58">
        <f t="shared" si="5"/>
        <v>4</v>
      </c>
      <c r="R30" s="67">
        <v>4</v>
      </c>
      <c r="S30" s="68">
        <v>6</v>
      </c>
      <c r="T30" s="69"/>
      <c r="U30" s="70"/>
      <c r="V30" s="58"/>
      <c r="W30" s="58"/>
    </row>
    <row r="31" spans="1:23" ht="12.75">
      <c r="A31" s="221" t="s">
        <v>18</v>
      </c>
      <c r="B31" s="222">
        <f>Pavúk!AM11</f>
        <v>9</v>
      </c>
      <c r="C31" s="223"/>
      <c r="D31" s="224" t="str">
        <f>IF(OR(E31="",F31="")," ",IF(G31+H31&lt;&gt;0,"hotový",IF(AND(C31&lt;&gt;"",C31&lt;&gt;0),"hrá sa",IF(OR(E31='Tab.zápasov'!$M$2,'Tab.zápasov'!F31='Tab.zápasov'!$M$2)," ","čaká"))))</f>
        <v> </v>
      </c>
      <c r="E31" s="225" t="str">
        <f>J29</f>
        <v>w.o.</v>
      </c>
      <c r="F31" s="226" t="str">
        <f>J30</f>
        <v>w.o.</v>
      </c>
      <c r="G31" s="256"/>
      <c r="H31" s="256"/>
      <c r="I31" s="254"/>
      <c r="J31" s="227" t="str">
        <f t="shared" si="11"/>
        <v>w.o.</v>
      </c>
      <c r="K31" s="226"/>
      <c r="L31" s="228" t="str">
        <f t="shared" si="12"/>
        <v>w.o.</v>
      </c>
      <c r="M31" s="44"/>
      <c r="N31" s="57" t="str">
        <f>IF(OR($G31+$H31=0,H31&lt;0)," ",IF(G31&lt;0,'Všeob.údaje'!$B$11,'Tab.zápasov'!G31))</f>
        <v> </v>
      </c>
      <c r="O31" s="57" t="str">
        <f>IF(OR($G31+$H31=0,G31&lt;0)," ",IF(H31&lt;0,'Všeob.údaje'!$B$11,'Tab.zápasov'!H31))</f>
        <v> </v>
      </c>
      <c r="P31" s="58">
        <f>B31</f>
        <v>9</v>
      </c>
      <c r="Q31" s="58">
        <f t="shared" si="5"/>
        <v>1</v>
      </c>
      <c r="R31" s="67">
        <v>5</v>
      </c>
      <c r="S31" s="68">
        <v>6</v>
      </c>
      <c r="T31" s="69"/>
      <c r="U31" s="70"/>
      <c r="V31" s="58"/>
      <c r="W31" s="58"/>
    </row>
    <row r="32" spans="1:23" ht="13.5" thickBot="1">
      <c r="A32" s="229" t="s">
        <v>74</v>
      </c>
      <c r="B32" s="230" t="str">
        <f>Pavúk!AH11</f>
        <v>7</v>
      </c>
      <c r="C32" s="231"/>
      <c r="D32" s="230" t="str">
        <f>IF(OR(E32="",F32="",'Všeob.údaje'!$B$12&lt;&gt;"A")," ",IF(G32+H32&lt;&gt;0,"hotový",IF(AND(C32&lt;&gt;"",C32&lt;&gt;0),"hrá sa",IF(OR(E32='Tab.zápasov'!$M$2,'Tab.zápasov'!F32='Tab.zápasov'!$M$2)," ","čaká"))))</f>
        <v> </v>
      </c>
      <c r="E32" s="232" t="str">
        <f>IF('Všeob.údaje'!$B$12="A",L29," ")</f>
        <v>w.o.</v>
      </c>
      <c r="F32" s="234" t="str">
        <f>IF('Všeob.údaje'!$B$12="A",L30," ")</f>
        <v>w.o.</v>
      </c>
      <c r="G32" s="257"/>
      <c r="H32" s="257"/>
      <c r="I32" s="255"/>
      <c r="J32" s="233" t="str">
        <f t="shared" si="11"/>
        <v>w.o.</v>
      </c>
      <c r="K32" s="234"/>
      <c r="L32" s="235" t="str">
        <f t="shared" si="12"/>
        <v>w.o.</v>
      </c>
      <c r="M32" s="44"/>
      <c r="N32" s="57" t="str">
        <f>IF(OR($G32+$H32=0,H32&lt;0)," ",IF(G32&lt;0,'Všeob.údaje'!$B$11,'Tab.zápasov'!G32))</f>
        <v> </v>
      </c>
      <c r="O32" s="57" t="str">
        <f>IF(OR($G32+$H32=0,G32&lt;0)," ",IF(H32&lt;0,'Všeob.údaje'!$B$11,'Tab.zápasov'!H32))</f>
        <v> </v>
      </c>
      <c r="P32" s="58" t="str">
        <f>B32</f>
        <v>7</v>
      </c>
      <c r="Q32" s="58">
        <f t="shared" si="5"/>
        <v>1</v>
      </c>
      <c r="R32" s="67">
        <v>5</v>
      </c>
      <c r="S32" s="68">
        <v>7</v>
      </c>
      <c r="T32" s="69"/>
      <c r="U32" s="70"/>
      <c r="V32" s="58"/>
      <c r="W32" s="58"/>
    </row>
    <row r="33" spans="1:13" ht="12.75">
      <c r="A33" s="35"/>
      <c r="B33" s="36"/>
      <c r="C33" s="36"/>
      <c r="D33" s="36"/>
      <c r="E33" s="17"/>
      <c r="F33" s="17"/>
      <c r="G33" s="37"/>
      <c r="H33" s="37"/>
      <c r="I33" s="17"/>
      <c r="J33" s="17"/>
      <c r="K33" s="17"/>
      <c r="L33" s="17"/>
      <c r="M33" s="18"/>
    </row>
    <row r="34" spans="1:13" ht="13.5" thickBot="1">
      <c r="A34" s="38"/>
      <c r="B34" s="39"/>
      <c r="C34" s="39"/>
      <c r="D34" s="39"/>
      <c r="E34" s="19"/>
      <c r="F34" s="19"/>
      <c r="G34" s="20"/>
      <c r="H34" s="20"/>
      <c r="I34" s="19"/>
      <c r="J34" s="19"/>
      <c r="K34" s="19"/>
      <c r="L34" s="19"/>
      <c r="M34" s="28"/>
    </row>
    <row r="35" spans="7:8" ht="12.75">
      <c r="G35" s="41"/>
      <c r="H35" s="41"/>
    </row>
    <row r="36" spans="7:8" ht="12.75">
      <c r="G36" s="41"/>
      <c r="H36" s="41"/>
    </row>
    <row r="37" spans="7:8" ht="12.75">
      <c r="G37" s="41"/>
      <c r="H37" s="41"/>
    </row>
    <row r="38" spans="7:8" ht="12.75">
      <c r="G38" s="41"/>
      <c r="H38" s="41"/>
    </row>
    <row r="39" spans="7:8" ht="12.75">
      <c r="G39" s="41"/>
      <c r="H39" s="41"/>
    </row>
    <row r="40" spans="7:8" ht="12.75">
      <c r="G40" s="41"/>
      <c r="H40" s="41"/>
    </row>
    <row r="41" spans="7:8" ht="12.75">
      <c r="G41" s="41"/>
      <c r="H41" s="41"/>
    </row>
    <row r="42" spans="7:8" ht="12.75">
      <c r="G42" s="41"/>
      <c r="H42" s="41"/>
    </row>
    <row r="43" spans="7:8" ht="12.75">
      <c r="G43" s="41"/>
      <c r="H43" s="41"/>
    </row>
    <row r="44" spans="7:8" ht="12.75">
      <c r="G44" s="41"/>
      <c r="H44" s="41"/>
    </row>
    <row r="45" spans="7:8" ht="12.75">
      <c r="G45" s="41"/>
      <c r="H45" s="41"/>
    </row>
    <row r="46" spans="7:8" ht="12.75">
      <c r="G46" s="41"/>
      <c r="H46" s="41"/>
    </row>
    <row r="47" spans="7:8" ht="12.75">
      <c r="G47" s="41"/>
      <c r="H47" s="41"/>
    </row>
    <row r="48" spans="7:8" ht="12.75">
      <c r="G48" s="41"/>
      <c r="H48" s="41"/>
    </row>
    <row r="49" spans="7:8" ht="12.75">
      <c r="G49" s="41"/>
      <c r="H49" s="41"/>
    </row>
    <row r="50" spans="7:8" ht="12.75">
      <c r="G50" s="41"/>
      <c r="H50" s="41"/>
    </row>
    <row r="51" spans="7:8" ht="12.75">
      <c r="G51" s="41"/>
      <c r="H51" s="41"/>
    </row>
    <row r="52" spans="7:8" ht="12.75">
      <c r="G52" s="41"/>
      <c r="H52" s="41"/>
    </row>
    <row r="53" spans="7:8" ht="12.75">
      <c r="G53" s="41"/>
      <c r="H53" s="41"/>
    </row>
    <row r="54" spans="7:8" ht="12.75">
      <c r="G54" s="41"/>
      <c r="H54" s="41"/>
    </row>
    <row r="55" spans="7:8" ht="12.75">
      <c r="G55" s="41"/>
      <c r="H55" s="41"/>
    </row>
    <row r="56" spans="7:8" ht="12.75">
      <c r="G56" s="41"/>
      <c r="H56" s="41"/>
    </row>
    <row r="57" spans="7:8" ht="12.75">
      <c r="G57" s="41"/>
      <c r="H57" s="41"/>
    </row>
    <row r="58" spans="7:8" ht="12.75">
      <c r="G58" s="41"/>
      <c r="H58" s="41"/>
    </row>
    <row r="59" spans="7:8" ht="12.75">
      <c r="G59" s="41"/>
      <c r="H59" s="41"/>
    </row>
    <row r="60" spans="7:8" ht="12.75">
      <c r="G60" s="41"/>
      <c r="H60" s="41"/>
    </row>
    <row r="61" spans="7:8" ht="12.75">
      <c r="G61" s="41"/>
      <c r="H61" s="41"/>
    </row>
    <row r="62" spans="7:8" ht="12.75">
      <c r="G62" s="41"/>
      <c r="H62" s="41"/>
    </row>
    <row r="63" spans="7:8" ht="12.75">
      <c r="G63" s="41"/>
      <c r="H63" s="41"/>
    </row>
    <row r="64" spans="7:8" ht="12.75">
      <c r="G64" s="41"/>
      <c r="H64" s="41"/>
    </row>
    <row r="65" spans="7:8" ht="12.75">
      <c r="G65" s="41"/>
      <c r="H65" s="41"/>
    </row>
    <row r="66" spans="7:8" ht="12.75">
      <c r="G66" s="41"/>
      <c r="H66" s="41"/>
    </row>
    <row r="67" spans="7:8" ht="12.75">
      <c r="G67" s="41"/>
      <c r="H67" s="41"/>
    </row>
    <row r="68" spans="7:8" ht="12.75">
      <c r="G68" s="41"/>
      <c r="H68" s="41"/>
    </row>
    <row r="69" spans="7:8" ht="12.75">
      <c r="G69" s="41"/>
      <c r="H69" s="41"/>
    </row>
    <row r="70" spans="7:8" ht="12.75">
      <c r="G70" s="41"/>
      <c r="H70" s="41"/>
    </row>
    <row r="71" spans="7:8" ht="12.75">
      <c r="G71" s="41"/>
      <c r="H71" s="41"/>
    </row>
    <row r="72" spans="7:8" ht="12.75">
      <c r="G72" s="41"/>
      <c r="H72" s="41"/>
    </row>
    <row r="73" spans="7:8" ht="12.75">
      <c r="G73" s="41"/>
      <c r="H73" s="41"/>
    </row>
    <row r="74" spans="7:8" ht="12.75">
      <c r="G74" s="41"/>
      <c r="H74" s="41"/>
    </row>
    <row r="75" spans="7:8" ht="12.75">
      <c r="G75" s="41"/>
      <c r="H75" s="41"/>
    </row>
    <row r="76" spans="7:8" ht="12.75">
      <c r="G76" s="41"/>
      <c r="H76" s="41"/>
    </row>
    <row r="77" spans="7:8" ht="12.75">
      <c r="G77" s="41"/>
      <c r="H77" s="41"/>
    </row>
    <row r="78" spans="7:8" ht="12.75">
      <c r="G78" s="41"/>
      <c r="H78" s="41"/>
    </row>
    <row r="79" spans="7:8" ht="12.75">
      <c r="G79" s="41"/>
      <c r="H79" s="41"/>
    </row>
    <row r="80" spans="7:8" ht="12.75">
      <c r="G80" s="41"/>
      <c r="H80" s="41"/>
    </row>
    <row r="81" spans="7:8" ht="12.75">
      <c r="G81" s="41"/>
      <c r="H81" s="41"/>
    </row>
    <row r="82" spans="7:8" ht="12.75">
      <c r="G82" s="41"/>
      <c r="H82" s="41"/>
    </row>
    <row r="83" spans="7:8" ht="12.75">
      <c r="G83" s="41"/>
      <c r="H83" s="41"/>
    </row>
    <row r="84" spans="7:8" ht="12.75">
      <c r="G84" s="41"/>
      <c r="H84" s="41"/>
    </row>
    <row r="85" spans="7:8" ht="12.75">
      <c r="G85" s="41"/>
      <c r="H85" s="41"/>
    </row>
    <row r="86" spans="7:8" ht="12.75">
      <c r="G86" s="41"/>
      <c r="H86" s="41"/>
    </row>
    <row r="87" spans="7:8" ht="12.75">
      <c r="G87" s="41"/>
      <c r="H87" s="41"/>
    </row>
    <row r="88" spans="7:8" ht="12.75">
      <c r="G88" s="41"/>
      <c r="H88" s="41"/>
    </row>
    <row r="89" spans="7:8" ht="12.75">
      <c r="G89" s="41"/>
      <c r="H89" s="41"/>
    </row>
    <row r="90" spans="7:8" ht="12.75">
      <c r="G90" s="41"/>
      <c r="H90" s="41"/>
    </row>
    <row r="91" spans="7:8" ht="12.75">
      <c r="G91" s="41"/>
      <c r="H91" s="41"/>
    </row>
    <row r="92" spans="7:8" ht="12.75">
      <c r="G92" s="41"/>
      <c r="H92" s="41"/>
    </row>
    <row r="93" spans="7:8" ht="12.75">
      <c r="G93" s="41"/>
      <c r="H93" s="41"/>
    </row>
    <row r="94" spans="7:8" ht="12.75">
      <c r="G94" s="41"/>
      <c r="H94" s="41"/>
    </row>
    <row r="95" spans="7:8" ht="12.75">
      <c r="G95" s="41"/>
      <c r="H95" s="41"/>
    </row>
    <row r="96" spans="7:8" ht="12.75">
      <c r="G96" s="41"/>
      <c r="H96" s="41"/>
    </row>
    <row r="97" spans="7:8" ht="12.75">
      <c r="G97" s="41"/>
      <c r="H97" s="41"/>
    </row>
    <row r="98" spans="7:8" ht="12.75">
      <c r="G98" s="41"/>
      <c r="H98" s="41"/>
    </row>
    <row r="99" spans="7:8" ht="12.75">
      <c r="G99" s="41"/>
      <c r="H99" s="41"/>
    </row>
    <row r="100" spans="7:8" ht="12.75">
      <c r="G100" s="41"/>
      <c r="H100" s="41"/>
    </row>
    <row r="101" spans="7:8" ht="12.75">
      <c r="G101" s="41"/>
      <c r="H101" s="41"/>
    </row>
    <row r="102" spans="7:8" ht="12.75">
      <c r="G102" s="41"/>
      <c r="H102" s="41"/>
    </row>
    <row r="103" spans="7:8" ht="12.75">
      <c r="G103" s="41"/>
      <c r="H103" s="41"/>
    </row>
    <row r="104" spans="7:8" ht="12.75">
      <c r="G104" s="41"/>
      <c r="H104" s="41"/>
    </row>
    <row r="105" spans="7:8" ht="12.75">
      <c r="G105" s="41"/>
      <c r="H105" s="41"/>
    </row>
    <row r="106" spans="7:8" ht="12.75">
      <c r="G106" s="41"/>
      <c r="H106" s="41"/>
    </row>
    <row r="107" spans="7:8" ht="12.75">
      <c r="G107" s="41"/>
      <c r="H107" s="41"/>
    </row>
    <row r="108" spans="7:8" ht="12.75">
      <c r="G108" s="41"/>
      <c r="H108" s="41"/>
    </row>
    <row r="109" spans="7:8" ht="12.75">
      <c r="G109" s="41"/>
      <c r="H109" s="41"/>
    </row>
  </sheetData>
  <conditionalFormatting sqref="D2">
    <cfRule type="cellIs" priority="1" dxfId="3" operator="equal" stopIfTrue="1">
      <formula>"čeká"</formula>
    </cfRule>
    <cfRule type="cellIs" priority="2" dxfId="4" operator="equal" stopIfTrue="1">
      <formula>"hraje se"</formula>
    </cfRule>
    <cfRule type="cellIs" priority="3" dxfId="5" operator="equal" stopIfTrue="1">
      <formula>"hotov"</formula>
    </cfRule>
  </conditionalFormatting>
  <conditionalFormatting sqref="D3:D32">
    <cfRule type="cellIs" priority="4" dxfId="3" operator="equal" stopIfTrue="1">
      <formula>"čaká"</formula>
    </cfRule>
    <cfRule type="cellIs" priority="5" dxfId="4" operator="equal" stopIfTrue="1">
      <formula>"hrá sa"</formula>
    </cfRule>
    <cfRule type="cellIs" priority="6" dxfId="5" operator="equal" stopIfTrue="1">
      <formula>"hotový"</formula>
    </cfRule>
  </conditionalFormatting>
  <conditionalFormatting sqref="G3:H30">
    <cfRule type="cellIs" priority="7" dxfId="2" operator="between" stopIfTrue="1">
      <formula>0</formula>
      <formula>$W$2</formula>
    </cfRule>
    <cfRule type="cellIs" priority="8" dxfId="4" operator="greaterThan" stopIfTrue="1">
      <formula>$W$2</formula>
    </cfRule>
  </conditionalFormatting>
  <conditionalFormatting sqref="I18">
    <cfRule type="cellIs" priority="9" dxfId="2" operator="between" stopIfTrue="1">
      <formula>0</formula>
      <formula>$W$4</formula>
    </cfRule>
    <cfRule type="cellIs" priority="10" dxfId="4" operator="greaterThan" stopIfTrue="1">
      <formula>$W$4</formula>
    </cfRule>
  </conditionalFormatting>
  <dataValidations count="2">
    <dataValidation type="whole" allowBlank="1" showErrorMessage="1" errorTitle="Sorry vole, error ..." error="Dyk, sa pozri lepšie, dilino ..." sqref="G3:G30">
      <formula1>-1</formula1>
      <formula2>B3</formula2>
    </dataValidation>
    <dataValidation type="whole" allowBlank="1" showErrorMessage="1" errorTitle="Sorry vole, error ..." error="Dyk, sa pozri lepšie, dilino ..." sqref="H3:H30">
      <formula1>-1</formula1>
      <formula2>B3</formula2>
    </dataValidation>
  </dataValidation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CJ91"/>
  <sheetViews>
    <sheetView zoomScale="120" zoomScaleNormal="120" workbookViewId="0" topLeftCell="L1">
      <pane ySplit="2" topLeftCell="BM3" activePane="bottomLeft" state="frozen"/>
      <selection pane="topLeft" activeCell="K1" sqref="K1"/>
      <selection pane="bottomLeft" activeCell="C10" sqref="C10"/>
    </sheetView>
  </sheetViews>
  <sheetFormatPr defaultColWidth="9.00390625" defaultRowHeight="12.75"/>
  <cols>
    <col min="1" max="1" width="2.00390625" style="25" customWidth="1"/>
    <col min="2" max="2" width="4.125" style="27" customWidth="1"/>
    <col min="3" max="3" width="18.25390625" style="29" customWidth="1"/>
    <col min="4" max="4" width="2.25390625" style="25" customWidth="1"/>
    <col min="5" max="5" width="18.25390625" style="29" customWidth="1"/>
    <col min="6" max="6" width="4.75390625" style="29" customWidth="1"/>
    <col min="7" max="7" width="2.25390625" style="29" customWidth="1"/>
    <col min="8" max="8" width="18.25390625" style="29" customWidth="1"/>
    <col min="9" max="9" width="4.75390625" style="29" customWidth="1"/>
    <col min="10" max="10" width="1.25" style="29" customWidth="1"/>
    <col min="11" max="11" width="2.00390625" style="30" customWidth="1"/>
    <col min="12" max="12" width="18.25390625" style="29" customWidth="1"/>
    <col min="13" max="13" width="4.75390625" style="29" customWidth="1"/>
    <col min="14" max="14" width="2.25390625" style="29" customWidth="1"/>
    <col min="15" max="15" width="18.25390625" style="29" customWidth="1"/>
    <col min="16" max="16" width="4.75390625" style="29" customWidth="1"/>
    <col min="17" max="18" width="1.25" style="29" customWidth="1"/>
    <col min="19" max="19" width="18.25390625" style="29" customWidth="1"/>
    <col min="20" max="20" width="4.75390625" style="29" customWidth="1"/>
    <col min="21" max="22" width="1.25" style="29" customWidth="1"/>
    <col min="23" max="23" width="1.25" style="31" customWidth="1"/>
    <col min="24" max="24" width="18.25390625" style="29" customWidth="1"/>
    <col min="25" max="25" width="4.75390625" style="29" customWidth="1"/>
    <col min="26" max="27" width="1.25" style="29" customWidth="1"/>
    <col min="28" max="28" width="18.25390625" style="29" customWidth="1"/>
    <col min="29" max="29" width="4.75390625" style="29" customWidth="1"/>
    <col min="30" max="32" width="1.75390625" style="29" customWidth="1"/>
    <col min="33" max="33" width="18.25390625" style="29" customWidth="1"/>
    <col min="34" max="34" width="4.75390625" style="29" customWidth="1"/>
    <col min="35" max="35" width="1.25" style="29" customWidth="1"/>
    <col min="36" max="36" width="1.75390625" style="29" customWidth="1"/>
    <col min="37" max="37" width="1.25" style="29" customWidth="1"/>
    <col min="38" max="38" width="18.25390625" style="29" customWidth="1"/>
    <col min="39" max="39" width="4.75390625" style="29" customWidth="1"/>
    <col min="40" max="40" width="1.75390625" style="25" customWidth="1"/>
    <col min="41" max="16384" width="9.125" style="25" customWidth="1"/>
  </cols>
  <sheetData>
    <row r="1" spans="1:88" ht="33" customHeight="1">
      <c r="A1" s="78"/>
      <c r="B1" s="79"/>
      <c r="C1" s="80"/>
      <c r="D1" s="81"/>
      <c r="E1" s="80"/>
      <c r="F1" s="80"/>
      <c r="G1" s="80"/>
      <c r="H1" s="80"/>
      <c r="I1" s="80"/>
      <c r="J1" s="80"/>
      <c r="K1" s="82"/>
      <c r="L1" s="80"/>
      <c r="M1" s="80"/>
      <c r="N1" s="80"/>
      <c r="O1" s="80"/>
      <c r="P1" s="343" t="str">
        <f>'Všeob.údaje'!B4</f>
        <v>Slovenský Pohár</v>
      </c>
      <c r="Q1" s="344"/>
      <c r="R1" s="344"/>
      <c r="S1" s="344"/>
      <c r="T1" s="344"/>
      <c r="U1" s="344"/>
      <c r="V1" s="344"/>
      <c r="W1" s="344"/>
      <c r="X1" s="213">
        <f>'Všeob.údaje'!B7</f>
        <v>40504</v>
      </c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3"/>
      <c r="AO1" s="21"/>
      <c r="AP1" s="22"/>
      <c r="AQ1" s="23"/>
      <c r="AR1" s="21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4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1"/>
      <c r="CG1" s="21"/>
      <c r="CH1" s="21"/>
      <c r="CI1" s="21"/>
      <c r="CJ1" s="21"/>
    </row>
    <row r="2" spans="1:88" ht="21.75" customHeight="1" thickBot="1">
      <c r="A2" s="84"/>
      <c r="B2" s="85"/>
      <c r="C2" s="86"/>
      <c r="D2" s="87"/>
      <c r="E2" s="86"/>
      <c r="F2" s="86"/>
      <c r="G2" s="86"/>
      <c r="H2" s="86"/>
      <c r="I2" s="86"/>
      <c r="J2" s="86"/>
      <c r="K2" s="88"/>
      <c r="L2" s="86"/>
      <c r="M2" s="86"/>
      <c r="N2" s="86"/>
      <c r="O2" s="86"/>
      <c r="P2" s="345" t="str">
        <f>'Všeob.údaje'!A1</f>
        <v>16, dvojité K.O. - skrátené od 4</v>
      </c>
      <c r="Q2" s="346"/>
      <c r="R2" s="346"/>
      <c r="S2" s="346"/>
      <c r="T2" s="346"/>
      <c r="U2" s="346"/>
      <c r="V2" s="346"/>
      <c r="W2" s="346"/>
      <c r="X2" s="212"/>
      <c r="Y2" s="89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90"/>
      <c r="AO2" s="21"/>
      <c r="AP2" s="22"/>
      <c r="AQ2" s="23"/>
      <c r="AR2" s="21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4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1"/>
      <c r="CG2" s="21"/>
      <c r="CH2" s="21"/>
      <c r="CI2" s="21"/>
      <c r="CJ2" s="21"/>
    </row>
    <row r="3" spans="1:88" s="27" customFormat="1" ht="12.75">
      <c r="A3" s="91"/>
      <c r="B3" s="92"/>
      <c r="C3" s="93" t="s">
        <v>19</v>
      </c>
      <c r="D3" s="92"/>
      <c r="E3" s="93" t="s">
        <v>16</v>
      </c>
      <c r="F3" s="93"/>
      <c r="G3" s="93"/>
      <c r="H3" s="93" t="s">
        <v>15</v>
      </c>
      <c r="I3" s="93"/>
      <c r="J3" s="93"/>
      <c r="K3" s="94"/>
      <c r="L3" s="93" t="s">
        <v>13</v>
      </c>
      <c r="M3" s="93"/>
      <c r="N3" s="93"/>
      <c r="O3" s="93" t="s">
        <v>12</v>
      </c>
      <c r="P3" s="93"/>
      <c r="Q3" s="93"/>
      <c r="R3" s="93"/>
      <c r="S3" s="93" t="s">
        <v>10</v>
      </c>
      <c r="T3" s="93"/>
      <c r="U3" s="93"/>
      <c r="V3" s="93"/>
      <c r="W3" s="93"/>
      <c r="X3" s="93" t="s">
        <v>11</v>
      </c>
      <c r="Y3" s="93"/>
      <c r="Z3" s="93"/>
      <c r="AA3" s="93"/>
      <c r="AB3" s="93" t="s">
        <v>14</v>
      </c>
      <c r="AC3" s="93"/>
      <c r="AD3" s="93"/>
      <c r="AE3" s="93"/>
      <c r="AF3" s="93"/>
      <c r="AG3" s="93" t="s">
        <v>17</v>
      </c>
      <c r="AH3" s="93"/>
      <c r="AI3" s="93"/>
      <c r="AJ3" s="93"/>
      <c r="AK3" s="93"/>
      <c r="AL3" s="93" t="s">
        <v>18</v>
      </c>
      <c r="AM3" s="93"/>
      <c r="AN3" s="95"/>
      <c r="AO3" s="22"/>
      <c r="AP3" s="22"/>
      <c r="AQ3" s="26"/>
      <c r="AR3" s="22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2"/>
    </row>
    <row r="4" spans="1:88" ht="13.5" thickBot="1">
      <c r="A4" s="96"/>
      <c r="B4" s="97"/>
      <c r="C4" s="98"/>
      <c r="D4" s="99"/>
      <c r="E4" s="98"/>
      <c r="F4" s="98"/>
      <c r="G4" s="98"/>
      <c r="H4" s="98"/>
      <c r="I4" s="98"/>
      <c r="J4" s="98"/>
      <c r="K4" s="100"/>
      <c r="L4" s="98"/>
      <c r="M4" s="98"/>
      <c r="N4" s="98"/>
      <c r="O4" s="98"/>
      <c r="P4" s="98"/>
      <c r="Q4" s="98"/>
      <c r="R4" s="98"/>
      <c r="S4" s="98"/>
      <c r="T4" s="101">
        <v>7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102"/>
      <c r="AO4" s="21"/>
      <c r="AP4" s="2"/>
      <c r="AQ4" s="1"/>
      <c r="AR4" s="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21"/>
      <c r="CG4" s="21"/>
      <c r="CH4" s="21"/>
      <c r="CI4" s="21"/>
      <c r="CJ4" s="21"/>
    </row>
    <row r="5" spans="1:88" ht="13.5" thickBot="1">
      <c r="A5" s="96"/>
      <c r="B5" s="97"/>
      <c r="C5" s="98"/>
      <c r="D5" s="99"/>
      <c r="E5" s="98"/>
      <c r="F5" s="98"/>
      <c r="G5" s="98"/>
      <c r="H5" s="98"/>
      <c r="I5" s="98"/>
      <c r="J5" s="98"/>
      <c r="K5" s="100"/>
      <c r="L5" s="98"/>
      <c r="M5" s="101">
        <v>6</v>
      </c>
      <c r="N5" s="98"/>
      <c r="O5" s="98"/>
      <c r="P5" s="101">
        <v>6</v>
      </c>
      <c r="Q5" s="98"/>
      <c r="R5" s="103"/>
      <c r="S5" s="104" t="str">
        <f>'Tab.zápasov'!E3</f>
        <v>w.o.</v>
      </c>
      <c r="T5" s="105" t="str">
        <f>'Tab.zápasov'!N3</f>
        <v> </v>
      </c>
      <c r="U5" s="103"/>
      <c r="V5" s="98"/>
      <c r="W5" s="98"/>
      <c r="X5" s="98"/>
      <c r="Y5" s="101">
        <v>6</v>
      </c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102"/>
      <c r="AO5" s="21"/>
      <c r="AP5" s="2"/>
      <c r="AQ5" s="1"/>
      <c r="AR5" s="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21"/>
      <c r="CG5" s="21"/>
      <c r="CH5" s="21"/>
      <c r="CI5" s="21"/>
      <c r="CJ5" s="21"/>
    </row>
    <row r="6" spans="1:88" ht="13.5" thickBot="1">
      <c r="A6" s="96"/>
      <c r="B6" s="97"/>
      <c r="C6" s="106"/>
      <c r="D6" s="99"/>
      <c r="E6" s="98"/>
      <c r="F6" s="98"/>
      <c r="G6" s="98"/>
      <c r="H6" s="98"/>
      <c r="I6" s="98"/>
      <c r="J6" s="98"/>
      <c r="K6" s="107"/>
      <c r="L6" s="104" t="str">
        <f>'Tab.zápasov'!E19</f>
        <v>w.o.</v>
      </c>
      <c r="M6" s="105" t="str">
        <f>'Tab.zápasov'!N19</f>
        <v> </v>
      </c>
      <c r="N6" s="103"/>
      <c r="O6" s="108" t="str">
        <f>'Tab.zápasov'!E15</f>
        <v>w.o.</v>
      </c>
      <c r="P6" s="109" t="str">
        <f>'Tab.zápasov'!N15</f>
        <v> </v>
      </c>
      <c r="Q6" s="110"/>
      <c r="R6" s="98"/>
      <c r="S6" s="111" t="str">
        <f>'Tab.zápasov'!F3</f>
        <v>w.o.</v>
      </c>
      <c r="T6" s="112" t="str">
        <f>'Tab.zápasov'!O3</f>
        <v> </v>
      </c>
      <c r="U6" s="113"/>
      <c r="V6" s="114"/>
      <c r="W6" s="103"/>
      <c r="X6" s="104" t="str">
        <f>'Tab.zápasov'!E11</f>
        <v>w.o.</v>
      </c>
      <c r="Y6" s="105" t="str">
        <f>'Tab.zápasov'!N11</f>
        <v> </v>
      </c>
      <c r="Z6" s="103"/>
      <c r="AA6" s="98"/>
      <c r="AB6" s="98"/>
      <c r="AC6" s="98"/>
      <c r="AD6" s="115"/>
      <c r="AE6" s="98"/>
      <c r="AF6" s="98"/>
      <c r="AG6" s="98"/>
      <c r="AH6" s="98"/>
      <c r="AI6" s="98"/>
      <c r="AJ6" s="98"/>
      <c r="AK6" s="98"/>
      <c r="AL6" s="98"/>
      <c r="AM6" s="98"/>
      <c r="AN6" s="102"/>
      <c r="AO6" s="21"/>
      <c r="AP6" s="2"/>
      <c r="AQ6" s="4"/>
      <c r="AR6" s="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21"/>
      <c r="CG6" s="21"/>
      <c r="CH6" s="21"/>
      <c r="CI6" s="21"/>
      <c r="CJ6" s="21"/>
    </row>
    <row r="7" spans="1:88" ht="13.5" thickBot="1">
      <c r="A7" s="96"/>
      <c r="B7" s="97"/>
      <c r="C7" s="98"/>
      <c r="D7" s="99"/>
      <c r="E7" s="98"/>
      <c r="F7" s="101">
        <v>7</v>
      </c>
      <c r="G7" s="98"/>
      <c r="H7" s="98"/>
      <c r="I7" s="101">
        <v>6</v>
      </c>
      <c r="J7" s="98"/>
      <c r="K7" s="116" t="s">
        <v>22</v>
      </c>
      <c r="L7" s="117" t="str">
        <f>'Tab.zápasov'!F19</f>
        <v>w.o.</v>
      </c>
      <c r="M7" s="112" t="str">
        <f>'Tab.zápasov'!O19</f>
        <v> </v>
      </c>
      <c r="N7" s="98"/>
      <c r="O7" s="118" t="str">
        <f>'Tab.zápasov'!F15</f>
        <v>w.o.</v>
      </c>
      <c r="P7" s="119" t="str">
        <f>'Tab.zápasov'!O15</f>
        <v> </v>
      </c>
      <c r="Q7" s="120"/>
      <c r="R7" s="121"/>
      <c r="S7" s="122" t="str">
        <f>'Tab.zápasov'!E4</f>
        <v>w.o.</v>
      </c>
      <c r="T7" s="123" t="str">
        <f>'Tab.zápasov'!N4</f>
        <v> </v>
      </c>
      <c r="U7" s="124"/>
      <c r="V7" s="98"/>
      <c r="W7" s="98"/>
      <c r="X7" s="117" t="str">
        <f>'Tab.zápasov'!F11</f>
        <v>w.o.</v>
      </c>
      <c r="Y7" s="112" t="str">
        <f>'Tab.zápasov'!O11</f>
        <v> </v>
      </c>
      <c r="Z7" s="113"/>
      <c r="AA7" s="98"/>
      <c r="AB7" s="98"/>
      <c r="AC7" s="101">
        <v>7</v>
      </c>
      <c r="AD7" s="115"/>
      <c r="AE7" s="98"/>
      <c r="AF7" s="98"/>
      <c r="AG7" s="205">
        <v>1</v>
      </c>
      <c r="AH7" s="101">
        <v>7</v>
      </c>
      <c r="AI7" s="98"/>
      <c r="AJ7" s="98"/>
      <c r="AK7" s="98"/>
      <c r="AL7" s="98"/>
      <c r="AM7" s="98"/>
      <c r="AN7" s="102"/>
      <c r="AO7" s="21"/>
      <c r="AP7" s="2"/>
      <c r="AQ7" s="1"/>
      <c r="AR7" s="3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21"/>
      <c r="CG7" s="21"/>
      <c r="CH7" s="21"/>
      <c r="CI7" s="21"/>
      <c r="CJ7" s="21"/>
    </row>
    <row r="8" spans="1:88" ht="13.5" thickBot="1">
      <c r="A8" s="96"/>
      <c r="B8" s="97"/>
      <c r="C8" s="125" t="str">
        <f>'Tab.zápasov'!J28</f>
        <v>w.o.</v>
      </c>
      <c r="D8" s="126"/>
      <c r="E8" s="104" t="str">
        <f>'Tab.zápasov'!E28</f>
        <v>w.o.</v>
      </c>
      <c r="F8" s="105" t="str">
        <f>'Tab.zápasov'!N28</f>
        <v> </v>
      </c>
      <c r="G8" s="127"/>
      <c r="H8" s="104" t="str">
        <f>'Tab.zápasov'!E25</f>
        <v>w.o.</v>
      </c>
      <c r="I8" s="105" t="str">
        <f>'Tab.zápasov'!N25</f>
        <v> </v>
      </c>
      <c r="J8" s="124"/>
      <c r="K8" s="116"/>
      <c r="L8" s="98"/>
      <c r="M8" s="98"/>
      <c r="N8" s="98"/>
      <c r="O8" s="98"/>
      <c r="P8" s="98"/>
      <c r="Q8" s="98"/>
      <c r="R8" s="98"/>
      <c r="S8" s="128" t="str">
        <f>'Tab.zápasov'!F4</f>
        <v>w.o.</v>
      </c>
      <c r="T8" s="129" t="str">
        <f>'Tab.zápasov'!O4</f>
        <v> </v>
      </c>
      <c r="U8" s="98"/>
      <c r="V8" s="98"/>
      <c r="W8" s="98"/>
      <c r="X8" s="98"/>
      <c r="Y8" s="130" t="s">
        <v>31</v>
      </c>
      <c r="Z8" s="120"/>
      <c r="AA8" s="103"/>
      <c r="AB8" s="104" t="str">
        <f>'Tab.zápasov'!E23</f>
        <v>w.o.</v>
      </c>
      <c r="AC8" s="105" t="str">
        <f>'Tab.zápasov'!N23</f>
        <v> </v>
      </c>
      <c r="AD8" s="131"/>
      <c r="AE8" s="103"/>
      <c r="AF8" s="103"/>
      <c r="AG8" s="104" t="str">
        <f>'Tab.zápasov'!E29</f>
        <v>w.o.</v>
      </c>
      <c r="AH8" s="105" t="str">
        <f>'Tab.zápasov'!N29</f>
        <v> </v>
      </c>
      <c r="AI8" s="103"/>
      <c r="AJ8" s="98"/>
      <c r="AK8" s="98"/>
      <c r="AL8" s="98"/>
      <c r="AM8" s="98"/>
      <c r="AN8" s="102"/>
      <c r="AO8" s="21"/>
      <c r="AP8" s="2"/>
      <c r="AQ8" s="1"/>
      <c r="AR8" s="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21"/>
      <c r="CG8" s="21"/>
      <c r="CH8" s="21"/>
      <c r="CI8" s="21"/>
      <c r="CJ8" s="21"/>
    </row>
    <row r="9" spans="1:88" ht="13.5" thickBot="1">
      <c r="A9" s="96"/>
      <c r="B9" s="206" t="s">
        <v>61</v>
      </c>
      <c r="C9" s="215">
        <f>IF('Tab.zápasov'!K28&gt;0,'Tab.zápasov'!K28,"")</f>
        <v>2</v>
      </c>
      <c r="D9" s="99"/>
      <c r="E9" s="117" t="str">
        <f>'Tab.zápasov'!F28</f>
        <v>w.o.</v>
      </c>
      <c r="F9" s="112" t="str">
        <f>'Tab.zápasov'!O28</f>
        <v> </v>
      </c>
      <c r="G9" s="98"/>
      <c r="H9" s="117" t="str">
        <f>'Tab.zápasov'!F25</f>
        <v>w.o.</v>
      </c>
      <c r="I9" s="112" t="str">
        <f>'Tab.zápasov'!O25</f>
        <v> </v>
      </c>
      <c r="J9" s="98"/>
      <c r="K9" s="116"/>
      <c r="L9" s="132"/>
      <c r="M9" s="98"/>
      <c r="N9" s="98"/>
      <c r="O9" s="132"/>
      <c r="P9" s="98"/>
      <c r="Q9" s="98"/>
      <c r="R9" s="121"/>
      <c r="S9" s="104" t="str">
        <f>'Tab.zápasov'!E5</f>
        <v>w.o.</v>
      </c>
      <c r="T9" s="105" t="str">
        <f>'Tab.zápasov'!N5</f>
        <v> </v>
      </c>
      <c r="U9" s="133"/>
      <c r="V9" s="98"/>
      <c r="W9" s="98"/>
      <c r="X9" s="132"/>
      <c r="Y9" s="98"/>
      <c r="Z9" s="120"/>
      <c r="AA9" s="98"/>
      <c r="AB9" s="117" t="str">
        <f>'Tab.zápasov'!F23</f>
        <v>w.o.</v>
      </c>
      <c r="AC9" s="112" t="str">
        <f>'Tab.zápasov'!O23</f>
        <v> </v>
      </c>
      <c r="AD9" s="115"/>
      <c r="AE9" s="98"/>
      <c r="AF9" s="98"/>
      <c r="AG9" s="117" t="str">
        <f>'Tab.zápasov'!F29</f>
        <v>w.o.</v>
      </c>
      <c r="AH9" s="112" t="str">
        <f>'Tab.zápasov'!O29</f>
        <v> </v>
      </c>
      <c r="AI9" s="113"/>
      <c r="AJ9" s="98"/>
      <c r="AK9" s="98"/>
      <c r="AL9" s="98"/>
      <c r="AM9" s="98"/>
      <c r="AN9" s="102"/>
      <c r="AO9" s="21"/>
      <c r="AP9" s="5"/>
      <c r="AQ9" s="1"/>
      <c r="AR9" s="3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21"/>
      <c r="CG9" s="21"/>
      <c r="CH9" s="21"/>
      <c r="CI9" s="21"/>
      <c r="CJ9" s="21"/>
    </row>
    <row r="10" spans="1:88" ht="13.5" thickBot="1">
      <c r="A10" s="96"/>
      <c r="B10" s="97"/>
      <c r="C10" s="98"/>
      <c r="D10" s="99"/>
      <c r="E10" s="134" t="s">
        <v>27</v>
      </c>
      <c r="F10" s="98"/>
      <c r="G10" s="98"/>
      <c r="H10" s="98"/>
      <c r="I10" s="98"/>
      <c r="J10" s="98"/>
      <c r="K10" s="135"/>
      <c r="L10" s="136" t="str">
        <f>'Tab.zápasov'!E20</f>
        <v>w.o.</v>
      </c>
      <c r="M10" s="105" t="str">
        <f>'Tab.zápasov'!N20</f>
        <v> </v>
      </c>
      <c r="N10" s="127"/>
      <c r="O10" s="136" t="str">
        <f>'Tab.zápasov'!E16</f>
        <v>w.o.</v>
      </c>
      <c r="P10" s="105" t="str">
        <f>'Tab.zápasov'!N16</f>
        <v> </v>
      </c>
      <c r="Q10" s="124"/>
      <c r="R10" s="98"/>
      <c r="S10" s="136" t="str">
        <f>'Tab.zápasov'!F5</f>
        <v>w.o.</v>
      </c>
      <c r="T10" s="112" t="str">
        <f>'Tab.zápasov'!O5</f>
        <v> </v>
      </c>
      <c r="U10" s="137"/>
      <c r="V10" s="114"/>
      <c r="W10" s="121"/>
      <c r="X10" s="136" t="str">
        <f>'Tab.zápasov'!E12</f>
        <v>w.o.</v>
      </c>
      <c r="Y10" s="105" t="str">
        <f>'Tab.zápasov'!N12</f>
        <v> </v>
      </c>
      <c r="Z10" s="124"/>
      <c r="AA10" s="98"/>
      <c r="AB10" s="98"/>
      <c r="AC10" s="130" t="s">
        <v>30</v>
      </c>
      <c r="AD10" s="115"/>
      <c r="AE10" s="98"/>
      <c r="AF10" s="138"/>
      <c r="AG10" s="204"/>
      <c r="AH10" s="98"/>
      <c r="AI10" s="120"/>
      <c r="AJ10" s="98"/>
      <c r="AK10" s="98"/>
      <c r="AL10" s="98"/>
      <c r="AM10" s="98"/>
      <c r="AN10" s="102"/>
      <c r="AO10" s="21"/>
      <c r="AP10" s="2"/>
      <c r="AQ10" s="1"/>
      <c r="AR10" s="3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21"/>
      <c r="CG10" s="21"/>
      <c r="CH10" s="21"/>
      <c r="CI10" s="21"/>
      <c r="CJ10" s="21"/>
    </row>
    <row r="11" spans="1:88" ht="13.5" thickBot="1">
      <c r="A11" s="96"/>
      <c r="B11" s="97"/>
      <c r="C11" s="98"/>
      <c r="D11" s="99"/>
      <c r="E11" s="98"/>
      <c r="F11" s="98"/>
      <c r="G11" s="98"/>
      <c r="H11" s="98"/>
      <c r="I11" s="98"/>
      <c r="J11" s="98"/>
      <c r="K11" s="100" t="s">
        <v>24</v>
      </c>
      <c r="L11" s="117" t="str">
        <f>'Tab.zápasov'!F20</f>
        <v>w.o.</v>
      </c>
      <c r="M11" s="112" t="str">
        <f>'Tab.zápasov'!O20</f>
        <v> </v>
      </c>
      <c r="N11" s="98"/>
      <c r="O11" s="117" t="str">
        <f>'Tab.zápasov'!F16</f>
        <v>w.o.</v>
      </c>
      <c r="P11" s="112" t="str">
        <f>'Tab.zápasov'!O16</f>
        <v> </v>
      </c>
      <c r="Q11" s="139"/>
      <c r="R11" s="121"/>
      <c r="S11" s="122" t="str">
        <f>'Tab.zápasov'!E6</f>
        <v>w.o.</v>
      </c>
      <c r="T11" s="123" t="str">
        <f>'Tab.zápasov'!N6</f>
        <v> </v>
      </c>
      <c r="U11" s="124"/>
      <c r="V11" s="98"/>
      <c r="W11" s="140"/>
      <c r="X11" s="117" t="str">
        <f>'Tab.zápasov'!F12</f>
        <v>w.o.</v>
      </c>
      <c r="Y11" s="112" t="str">
        <f>'Tab.zápasov'!O12</f>
        <v> </v>
      </c>
      <c r="Z11" s="98"/>
      <c r="AA11" s="98"/>
      <c r="AB11" s="98"/>
      <c r="AC11" s="98"/>
      <c r="AD11" s="115"/>
      <c r="AE11" s="98"/>
      <c r="AF11" s="141"/>
      <c r="AG11" s="216" t="str">
        <f>IF('Všeob.údaje'!$B$12&lt;&gt;"A"," ","o 3.miesto")</f>
        <v>o 3.miesto</v>
      </c>
      <c r="AH11" s="253" t="str">
        <f>IF('Všeob.údaje'!$B$12&lt;&gt;"A","","7")</f>
        <v>7</v>
      </c>
      <c r="AI11" s="120"/>
      <c r="AJ11" s="98"/>
      <c r="AK11" s="98"/>
      <c r="AL11" s="216" t="s">
        <v>73</v>
      </c>
      <c r="AM11" s="101">
        <v>9</v>
      </c>
      <c r="AN11" s="102"/>
      <c r="AO11" s="21"/>
      <c r="AP11" s="2"/>
      <c r="AQ11" s="1"/>
      <c r="AR11" s="3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21"/>
      <c r="CG11" s="21"/>
      <c r="CH11" s="21"/>
      <c r="CI11" s="21"/>
      <c r="CJ11" s="21"/>
    </row>
    <row r="12" spans="1:88" ht="13.5" thickBot="1">
      <c r="A12" s="96"/>
      <c r="B12" s="97"/>
      <c r="C12" s="98"/>
      <c r="D12" s="99"/>
      <c r="E12" s="98"/>
      <c r="F12" s="98"/>
      <c r="G12" s="98"/>
      <c r="H12" s="98"/>
      <c r="I12" s="98"/>
      <c r="J12" s="98"/>
      <c r="K12" s="100"/>
      <c r="L12" s="98"/>
      <c r="M12" s="98"/>
      <c r="N12" s="98"/>
      <c r="O12" s="98"/>
      <c r="P12" s="98"/>
      <c r="Q12" s="98"/>
      <c r="R12" s="98"/>
      <c r="S12" s="128" t="str">
        <f>'Tab.zápasov'!F6</f>
        <v>w.o.</v>
      </c>
      <c r="T12" s="129" t="str">
        <f>'Tab.zápasov'!O6</f>
        <v> </v>
      </c>
      <c r="U12" s="98"/>
      <c r="V12" s="98"/>
      <c r="W12" s="98"/>
      <c r="X12" s="98"/>
      <c r="Y12" s="130" t="s">
        <v>32</v>
      </c>
      <c r="Z12" s="98"/>
      <c r="AA12" s="98"/>
      <c r="AB12" s="98"/>
      <c r="AC12" s="98"/>
      <c r="AD12" s="115"/>
      <c r="AE12" s="98"/>
      <c r="AF12" s="142"/>
      <c r="AG12" s="188" t="str">
        <f>IF('Všeob.údaje'!$B$12&lt;&gt;"A","qqq",'Tab.zápasov'!E32)</f>
        <v>w.o.</v>
      </c>
      <c r="AH12" s="252" t="str">
        <f>'Tab.zápasov'!N32</f>
        <v> </v>
      </c>
      <c r="AI12" s="120"/>
      <c r="AJ12" s="114"/>
      <c r="AK12" s="121"/>
      <c r="AL12" s="104" t="str">
        <f>'Tab.zápasov'!E31</f>
        <v>w.o.</v>
      </c>
      <c r="AM12" s="105" t="str">
        <f>'Tab.zápasov'!N31</f>
        <v> </v>
      </c>
      <c r="AN12" s="102"/>
      <c r="AO12" s="21"/>
      <c r="AP12" s="2"/>
      <c r="AQ12" s="1"/>
      <c r="AR12" s="3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21"/>
      <c r="CG12" s="21"/>
      <c r="CH12" s="21"/>
      <c r="CI12" s="21"/>
      <c r="CJ12" s="21"/>
    </row>
    <row r="13" spans="1:88" ht="13.5" thickBot="1">
      <c r="A13" s="96"/>
      <c r="B13" s="97"/>
      <c r="C13" s="98"/>
      <c r="D13" s="99"/>
      <c r="E13" s="98"/>
      <c r="F13" s="98"/>
      <c r="G13" s="98"/>
      <c r="H13" s="98"/>
      <c r="I13" s="98"/>
      <c r="J13" s="98"/>
      <c r="K13" s="100"/>
      <c r="L13" s="132"/>
      <c r="M13" s="98"/>
      <c r="N13" s="98"/>
      <c r="O13" s="132"/>
      <c r="P13" s="98"/>
      <c r="Q13" s="98"/>
      <c r="R13" s="121"/>
      <c r="S13" s="104" t="str">
        <f>'Tab.zápasov'!E7</f>
        <v>w.o.</v>
      </c>
      <c r="T13" s="105" t="str">
        <f>'Tab.zápasov'!N7</f>
        <v> </v>
      </c>
      <c r="U13" s="133"/>
      <c r="V13" s="98"/>
      <c r="W13" s="98"/>
      <c r="X13" s="132"/>
      <c r="Y13" s="98"/>
      <c r="Z13" s="98"/>
      <c r="AA13" s="98"/>
      <c r="AB13" s="98"/>
      <c r="AC13" s="98"/>
      <c r="AD13" s="115"/>
      <c r="AE13" s="98"/>
      <c r="AF13" s="141"/>
      <c r="AG13" s="187" t="str">
        <f>IF('Všeob.údaje'!$B$12&lt;&gt;"A","qqq",'Tab.zápasov'!F32)</f>
        <v>w.o.</v>
      </c>
      <c r="AH13" s="112" t="str">
        <f>'Tab.zápasov'!O32</f>
        <v> </v>
      </c>
      <c r="AI13" s="120"/>
      <c r="AJ13" s="98"/>
      <c r="AK13" s="143"/>
      <c r="AL13" s="117" t="str">
        <f>'Tab.zápasov'!F31</f>
        <v>w.o.</v>
      </c>
      <c r="AM13" s="112" t="str">
        <f>'Tab.zápasov'!O31</f>
        <v> </v>
      </c>
      <c r="AN13" s="102"/>
      <c r="AO13" s="21"/>
      <c r="AP13" s="2"/>
      <c r="AQ13" s="1"/>
      <c r="AR13" s="3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21"/>
      <c r="CG13" s="21"/>
      <c r="CH13" s="21"/>
      <c r="CI13" s="21"/>
      <c r="CJ13" s="21"/>
    </row>
    <row r="14" spans="1:88" ht="13.5" thickBot="1">
      <c r="A14" s="96"/>
      <c r="B14" s="97"/>
      <c r="C14" s="98"/>
      <c r="D14" s="99"/>
      <c r="E14" s="98"/>
      <c r="F14" s="98"/>
      <c r="G14" s="98"/>
      <c r="H14" s="98"/>
      <c r="I14" s="98"/>
      <c r="J14" s="98"/>
      <c r="K14" s="144"/>
      <c r="L14" s="136" t="str">
        <f>'Tab.zápasov'!E21</f>
        <v>w.o.</v>
      </c>
      <c r="M14" s="105" t="str">
        <f>'Tab.zápasov'!N21</f>
        <v> </v>
      </c>
      <c r="N14" s="127"/>
      <c r="O14" s="136" t="str">
        <f>'Tab.zápasov'!E17</f>
        <v>w.o.</v>
      </c>
      <c r="P14" s="105" t="str">
        <f>'Tab.zápasov'!N17</f>
        <v> </v>
      </c>
      <c r="Q14" s="124"/>
      <c r="R14" s="98"/>
      <c r="S14" s="136" t="str">
        <f>'Tab.zápasov'!F7</f>
        <v>w.o.</v>
      </c>
      <c r="T14" s="112" t="str">
        <f>'Tab.zápasov'!O7</f>
        <v> </v>
      </c>
      <c r="U14" s="137"/>
      <c r="V14" s="114"/>
      <c r="W14" s="121"/>
      <c r="X14" s="136" t="str">
        <f>'Tab.zápasov'!E13</f>
        <v>w.o.</v>
      </c>
      <c r="Y14" s="105" t="str">
        <f>'Tab.zápasov'!N13</f>
        <v> </v>
      </c>
      <c r="Z14" s="133"/>
      <c r="AA14" s="98"/>
      <c r="AB14" s="98"/>
      <c r="AC14" s="98"/>
      <c r="AD14" s="115"/>
      <c r="AE14" s="98"/>
      <c r="AF14" s="141"/>
      <c r="AG14" s="204"/>
      <c r="AH14" s="98"/>
      <c r="AI14" s="120"/>
      <c r="AJ14" s="98"/>
      <c r="AK14" s="145"/>
      <c r="AL14" s="98"/>
      <c r="AM14" s="98"/>
      <c r="AN14" s="102"/>
      <c r="AO14" s="21"/>
      <c r="AP14" s="2"/>
      <c r="AQ14" s="1"/>
      <c r="AR14" s="3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21"/>
      <c r="CG14" s="21"/>
      <c r="CH14" s="21"/>
      <c r="CI14" s="21"/>
      <c r="CJ14" s="21"/>
    </row>
    <row r="15" spans="1:88" ht="13.5" thickBot="1">
      <c r="A15" s="96"/>
      <c r="B15" s="97"/>
      <c r="C15" s="98"/>
      <c r="D15" s="99"/>
      <c r="E15" s="98"/>
      <c r="F15" s="98"/>
      <c r="G15" s="98"/>
      <c r="H15" s="98"/>
      <c r="I15" s="98"/>
      <c r="J15" s="98"/>
      <c r="K15" s="116" t="s">
        <v>25</v>
      </c>
      <c r="L15" s="117" t="str">
        <f>'Tab.zápasov'!F21</f>
        <v>w.o.</v>
      </c>
      <c r="M15" s="112" t="str">
        <f>'Tab.zápasov'!O21</f>
        <v> </v>
      </c>
      <c r="N15" s="98"/>
      <c r="O15" s="117" t="str">
        <f>'Tab.zápasov'!F17</f>
        <v>w.o.</v>
      </c>
      <c r="P15" s="112" t="str">
        <f>'Tab.zápasov'!O17</f>
        <v> </v>
      </c>
      <c r="Q15" s="139"/>
      <c r="R15" s="121"/>
      <c r="S15" s="122" t="str">
        <f>'Tab.zápasov'!E8</f>
        <v>w.o.</v>
      </c>
      <c r="T15" s="123" t="str">
        <f>'Tab.zápasov'!N8</f>
        <v> </v>
      </c>
      <c r="U15" s="124"/>
      <c r="V15" s="98"/>
      <c r="W15" s="140"/>
      <c r="X15" s="117" t="str">
        <f>'Tab.zápasov'!F13</f>
        <v>w.o.</v>
      </c>
      <c r="Y15" s="112" t="str">
        <f>'Tab.zápasov'!O13</f>
        <v> </v>
      </c>
      <c r="Z15" s="113"/>
      <c r="AA15" s="98"/>
      <c r="AB15" s="98"/>
      <c r="AC15" s="98"/>
      <c r="AD15" s="115"/>
      <c r="AE15" s="98"/>
      <c r="AF15" s="142"/>
      <c r="AG15" s="98"/>
      <c r="AH15" s="101">
        <f>AH7</f>
        <v>7</v>
      </c>
      <c r="AI15" s="120"/>
      <c r="AJ15" s="98"/>
      <c r="AK15" s="145"/>
      <c r="AL15" s="98"/>
      <c r="AM15" s="98"/>
      <c r="AN15" s="102"/>
      <c r="AO15" s="21"/>
      <c r="AP15" s="2"/>
      <c r="AQ15" s="1"/>
      <c r="AR15" s="3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21"/>
      <c r="CG15" s="21"/>
      <c r="CH15" s="21"/>
      <c r="CI15" s="21"/>
      <c r="CJ15" s="21"/>
    </row>
    <row r="16" spans="1:88" ht="13.5" thickBot="1">
      <c r="A16" s="96"/>
      <c r="B16" s="97"/>
      <c r="C16" s="125" t="str">
        <f>'Tab.zápasov'!J27</f>
        <v>w.o.</v>
      </c>
      <c r="D16" s="126"/>
      <c r="E16" s="104" t="str">
        <f>'Tab.zápasov'!E27</f>
        <v>w.o.</v>
      </c>
      <c r="F16" s="105" t="str">
        <f>'Tab.zápasov'!N27</f>
        <v> </v>
      </c>
      <c r="G16" s="127"/>
      <c r="H16" s="104" t="str">
        <f>'Tab.zápasov'!E26</f>
        <v>w.o.</v>
      </c>
      <c r="I16" s="105" t="str">
        <f>'Tab.zápasov'!N26</f>
        <v> </v>
      </c>
      <c r="J16" s="124"/>
      <c r="K16" s="116"/>
      <c r="L16" s="98"/>
      <c r="M16" s="98"/>
      <c r="N16" s="98"/>
      <c r="O16" s="98"/>
      <c r="P16" s="98"/>
      <c r="Q16" s="98"/>
      <c r="R16" s="98"/>
      <c r="S16" s="128" t="str">
        <f>'Tab.zápasov'!F8</f>
        <v>w.o.</v>
      </c>
      <c r="T16" s="129" t="str">
        <f>'Tab.zápasov'!O8</f>
        <v> </v>
      </c>
      <c r="U16" s="98"/>
      <c r="V16" s="98"/>
      <c r="W16" s="98"/>
      <c r="X16" s="98"/>
      <c r="Y16" s="130" t="s">
        <v>33</v>
      </c>
      <c r="Z16" s="120"/>
      <c r="AA16" s="121"/>
      <c r="AB16" s="104" t="str">
        <f>'Tab.zápasov'!E24</f>
        <v>w.o.</v>
      </c>
      <c r="AC16" s="105" t="str">
        <f>'Tab.zápasov'!N24</f>
        <v> </v>
      </c>
      <c r="AD16" s="146"/>
      <c r="AE16" s="103"/>
      <c r="AF16" s="121"/>
      <c r="AG16" s="104" t="str">
        <f>'Tab.zápasov'!E30</f>
        <v>w.o.</v>
      </c>
      <c r="AH16" s="105" t="str">
        <f>'Tab.zápasov'!N30</f>
        <v> </v>
      </c>
      <c r="AI16" s="124"/>
      <c r="AJ16" s="98"/>
      <c r="AK16" s="145"/>
      <c r="AL16" s="98"/>
      <c r="AM16" s="98"/>
      <c r="AN16" s="102"/>
      <c r="AO16" s="21"/>
      <c r="AP16" s="2"/>
      <c r="AQ16" s="1"/>
      <c r="AR16" s="3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21"/>
      <c r="CG16" s="21"/>
      <c r="CH16" s="21"/>
      <c r="CI16" s="21"/>
      <c r="CJ16" s="21"/>
    </row>
    <row r="17" spans="1:88" ht="13.5" thickBot="1">
      <c r="A17" s="96"/>
      <c r="B17" s="206" t="s">
        <v>61</v>
      </c>
      <c r="C17" s="215">
        <f>IF('Tab.zápasov'!K27&gt;0,'Tab.zápasov'!K27,"")</f>
        <v>1</v>
      </c>
      <c r="D17" s="99"/>
      <c r="E17" s="117" t="str">
        <f>'Tab.zápasov'!F27</f>
        <v>w.o.</v>
      </c>
      <c r="F17" s="112" t="str">
        <f>'Tab.zápasov'!O27</f>
        <v> </v>
      </c>
      <c r="G17" s="98"/>
      <c r="H17" s="117" t="str">
        <f>'Tab.zápasov'!F26</f>
        <v>w.o.</v>
      </c>
      <c r="I17" s="112" t="str">
        <f>'Tab.zápasov'!O26</f>
        <v> </v>
      </c>
      <c r="J17" s="98"/>
      <c r="K17" s="116"/>
      <c r="L17" s="132"/>
      <c r="M17" s="98"/>
      <c r="N17" s="98"/>
      <c r="O17" s="132"/>
      <c r="P17" s="98"/>
      <c r="Q17" s="98"/>
      <c r="R17" s="121"/>
      <c r="S17" s="104" t="str">
        <f>'Tab.zápasov'!E9</f>
        <v>w.o.</v>
      </c>
      <c r="T17" s="105" t="str">
        <f>'Tab.zápasov'!N9</f>
        <v> </v>
      </c>
      <c r="U17" s="133"/>
      <c r="V17" s="98"/>
      <c r="W17" s="98"/>
      <c r="X17" s="132"/>
      <c r="Y17" s="98"/>
      <c r="Z17" s="120"/>
      <c r="AA17" s="98"/>
      <c r="AB17" s="117" t="str">
        <f>'Tab.zápasov'!F24</f>
        <v>w.o.</v>
      </c>
      <c r="AC17" s="112" t="str">
        <f>'Tab.zápasov'!O24</f>
        <v> </v>
      </c>
      <c r="AD17" s="115"/>
      <c r="AE17" s="98"/>
      <c r="AF17" s="98"/>
      <c r="AG17" s="117" t="str">
        <f>'Tab.zápasov'!F30</f>
        <v>w.o.</v>
      </c>
      <c r="AH17" s="112" t="str">
        <f>'Tab.zápasov'!O30</f>
        <v> </v>
      </c>
      <c r="AI17" s="98"/>
      <c r="AJ17" s="98"/>
      <c r="AK17" s="145"/>
      <c r="AL17" s="98"/>
      <c r="AM17" s="98"/>
      <c r="AN17" s="102"/>
      <c r="AO17" s="21"/>
      <c r="AP17" s="5"/>
      <c r="AQ17" s="1"/>
      <c r="AR17" s="3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21"/>
      <c r="CG17" s="21"/>
      <c r="CH17" s="21"/>
      <c r="CI17" s="21"/>
      <c r="CJ17" s="21"/>
    </row>
    <row r="18" spans="1:88" ht="13.5" thickBot="1">
      <c r="A18" s="96"/>
      <c r="B18" s="97"/>
      <c r="C18" s="98"/>
      <c r="D18" s="99"/>
      <c r="E18" s="134" t="s">
        <v>28</v>
      </c>
      <c r="F18" s="98"/>
      <c r="G18" s="98"/>
      <c r="H18" s="98"/>
      <c r="I18" s="98"/>
      <c r="J18" s="98"/>
      <c r="K18" s="135"/>
      <c r="L18" s="136" t="str">
        <f>'Tab.zápasov'!E22</f>
        <v>w.o.</v>
      </c>
      <c r="M18" s="105" t="str">
        <f>'Tab.zápasov'!N22</f>
        <v> </v>
      </c>
      <c r="N18" s="127"/>
      <c r="O18" s="136" t="str">
        <f>'Tab.zápasov'!E18</f>
        <v>w.o.</v>
      </c>
      <c r="P18" s="105" t="str">
        <f>'Tab.zápasov'!N18</f>
        <v> </v>
      </c>
      <c r="Q18" s="124"/>
      <c r="R18" s="98"/>
      <c r="S18" s="136" t="str">
        <f>'Tab.zápasov'!F9</f>
        <v>w.o.</v>
      </c>
      <c r="T18" s="112" t="str">
        <f>'Tab.zápasov'!O9</f>
        <v> </v>
      </c>
      <c r="U18" s="137"/>
      <c r="V18" s="114"/>
      <c r="W18" s="121"/>
      <c r="X18" s="136" t="str">
        <f>'Tab.zápasov'!E14</f>
        <v>w.o.</v>
      </c>
      <c r="Y18" s="105" t="str">
        <f>'Tab.zápasov'!N14</f>
        <v> </v>
      </c>
      <c r="Z18" s="124"/>
      <c r="AA18" s="98"/>
      <c r="AB18" s="98"/>
      <c r="AC18" s="130" t="s">
        <v>29</v>
      </c>
      <c r="AD18" s="115"/>
      <c r="AE18" s="98"/>
      <c r="AF18" s="98"/>
      <c r="AG18" s="205">
        <v>2</v>
      </c>
      <c r="AH18" s="98"/>
      <c r="AI18" s="98"/>
      <c r="AJ18" s="98"/>
      <c r="AK18" s="145"/>
      <c r="AL18" s="98"/>
      <c r="AM18" s="98"/>
      <c r="AN18" s="102"/>
      <c r="AO18" s="21"/>
      <c r="AP18" s="2"/>
      <c r="AQ18" s="1"/>
      <c r="AR18" s="3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21"/>
      <c r="CG18" s="21"/>
      <c r="CH18" s="21"/>
      <c r="CI18" s="21"/>
      <c r="CJ18" s="21"/>
    </row>
    <row r="19" spans="1:88" ht="13.5" thickBot="1">
      <c r="A19" s="96"/>
      <c r="B19" s="97"/>
      <c r="C19" s="98"/>
      <c r="D19" s="99"/>
      <c r="E19" s="98"/>
      <c r="F19" s="98"/>
      <c r="G19" s="98"/>
      <c r="H19" s="98"/>
      <c r="I19" s="98"/>
      <c r="J19" s="98"/>
      <c r="K19" s="100" t="s">
        <v>26</v>
      </c>
      <c r="L19" s="117" t="str">
        <f>'Tab.zápasov'!F22</f>
        <v>w.o.</v>
      </c>
      <c r="M19" s="112" t="str">
        <f>'Tab.zápasov'!O22</f>
        <v> </v>
      </c>
      <c r="N19" s="98"/>
      <c r="O19" s="117" t="str">
        <f>'Tab.zápasov'!F18</f>
        <v>w.o.</v>
      </c>
      <c r="P19" s="112" t="str">
        <f>'Tab.zápasov'!O18</f>
        <v> </v>
      </c>
      <c r="Q19" s="139"/>
      <c r="R19" s="121"/>
      <c r="S19" s="122" t="str">
        <f>'Tab.zápasov'!E10</f>
        <v>w.o.</v>
      </c>
      <c r="T19" s="123" t="str">
        <f>'Tab.zápasov'!N10</f>
        <v> </v>
      </c>
      <c r="U19" s="124"/>
      <c r="V19" s="98"/>
      <c r="W19" s="140"/>
      <c r="X19" s="117" t="str">
        <f>'Tab.zápasov'!F14</f>
        <v>w.o.</v>
      </c>
      <c r="Y19" s="112" t="str">
        <f>'Tab.zápasov'!O14</f>
        <v> </v>
      </c>
      <c r="Z19" s="98"/>
      <c r="AA19" s="98"/>
      <c r="AB19" s="98"/>
      <c r="AC19" s="98"/>
      <c r="AD19" s="115"/>
      <c r="AE19" s="98"/>
      <c r="AF19" s="98"/>
      <c r="AG19" s="98"/>
      <c r="AH19" s="98"/>
      <c r="AI19" s="98"/>
      <c r="AJ19" s="98"/>
      <c r="AK19" s="145"/>
      <c r="AL19" s="106"/>
      <c r="AM19" s="98"/>
      <c r="AN19" s="102"/>
      <c r="AO19" s="21"/>
      <c r="AP19" s="2"/>
      <c r="AQ19" s="1"/>
      <c r="AR19" s="3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4"/>
      <c r="CE19" s="1"/>
      <c r="CF19" s="21"/>
      <c r="CG19" s="21"/>
      <c r="CH19" s="21"/>
      <c r="CI19" s="21"/>
      <c r="CJ19" s="21"/>
    </row>
    <row r="20" spans="1:88" ht="13.5" thickBot="1">
      <c r="A20" s="96"/>
      <c r="B20" s="97"/>
      <c r="C20" s="98"/>
      <c r="D20" s="99"/>
      <c r="E20" s="98"/>
      <c r="F20" s="98"/>
      <c r="G20" s="98"/>
      <c r="H20" s="98"/>
      <c r="I20" s="98"/>
      <c r="J20" s="98"/>
      <c r="K20" s="100"/>
      <c r="L20" s="98"/>
      <c r="M20" s="98"/>
      <c r="N20" s="98"/>
      <c r="O20" s="98"/>
      <c r="P20" s="98"/>
      <c r="Q20" s="98"/>
      <c r="R20" s="98"/>
      <c r="S20" s="147" t="str">
        <f>'Tab.zápasov'!F10</f>
        <v>w.o.</v>
      </c>
      <c r="T20" s="129" t="str">
        <f>'Tab.zápasov'!O10</f>
        <v> </v>
      </c>
      <c r="U20" s="98"/>
      <c r="V20" s="98"/>
      <c r="W20" s="98"/>
      <c r="X20" s="98"/>
      <c r="Y20" s="130" t="s">
        <v>34</v>
      </c>
      <c r="Z20" s="98"/>
      <c r="AA20" s="98"/>
      <c r="AB20" s="98"/>
      <c r="AC20" s="98"/>
      <c r="AD20" s="115"/>
      <c r="AE20" s="98"/>
      <c r="AF20" s="98"/>
      <c r="AG20" s="98"/>
      <c r="AH20" s="98"/>
      <c r="AI20" s="98"/>
      <c r="AJ20" s="98"/>
      <c r="AK20" s="145"/>
      <c r="AL20" s="98"/>
      <c r="AM20" s="98"/>
      <c r="AN20" s="102"/>
      <c r="AO20" s="21"/>
      <c r="AP20" s="2"/>
      <c r="AQ20" s="1"/>
      <c r="AR20" s="3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6"/>
      <c r="CB20" s="1"/>
      <c r="CC20" s="1"/>
      <c r="CD20" s="1"/>
      <c r="CE20" s="1"/>
      <c r="CF20" s="21"/>
      <c r="CG20" s="21"/>
      <c r="CH20" s="21"/>
      <c r="CI20" s="21"/>
      <c r="CJ20" s="21"/>
    </row>
    <row r="21" spans="1:88" ht="12.75" customHeight="1" thickBot="1">
      <c r="A21" s="148"/>
      <c r="B21" s="149"/>
      <c r="C21" s="150"/>
      <c r="D21" s="151"/>
      <c r="E21" s="150"/>
      <c r="F21" s="150"/>
      <c r="G21" s="150"/>
      <c r="H21" s="150"/>
      <c r="I21" s="150"/>
      <c r="J21" s="150"/>
      <c r="K21" s="152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3"/>
      <c r="AO21" s="21"/>
      <c r="AP21" s="22"/>
      <c r="AQ21" s="23"/>
      <c r="AR21" s="21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1"/>
      <c r="CG21" s="21"/>
      <c r="CH21" s="21"/>
      <c r="CI21" s="21"/>
      <c r="CJ21" s="21"/>
    </row>
    <row r="25" ht="12.75">
      <c r="L25" s="211"/>
    </row>
    <row r="50" spans="19:28" ht="12.75">
      <c r="S50" s="23"/>
      <c r="T50" s="23"/>
      <c r="U50" s="23"/>
      <c r="V50" s="23"/>
      <c r="W50" s="23"/>
      <c r="X50" s="1"/>
      <c r="Y50" s="1"/>
      <c r="Z50" s="23"/>
      <c r="AA50" s="23"/>
      <c r="AB50" s="23"/>
    </row>
    <row r="51" spans="19:28" ht="12.75">
      <c r="S51" s="23"/>
      <c r="T51" s="23"/>
      <c r="U51" s="23"/>
      <c r="V51" s="23"/>
      <c r="W51" s="23"/>
      <c r="X51" s="1"/>
      <c r="Y51" s="1"/>
      <c r="Z51" s="23"/>
      <c r="AA51" s="23"/>
      <c r="AB51" s="23"/>
    </row>
    <row r="52" spans="19:28" ht="12.75">
      <c r="S52" s="23"/>
      <c r="T52" s="23"/>
      <c r="U52" s="23"/>
      <c r="V52" s="23"/>
      <c r="W52" s="23"/>
      <c r="X52" s="1"/>
      <c r="Y52" s="1"/>
      <c r="Z52" s="23"/>
      <c r="AA52" s="23"/>
      <c r="AB52" s="23"/>
    </row>
    <row r="53" spans="19:28" ht="12.75">
      <c r="S53" s="23"/>
      <c r="T53" s="23"/>
      <c r="U53" s="23"/>
      <c r="V53" s="23"/>
      <c r="W53" s="23"/>
      <c r="X53" s="1"/>
      <c r="Y53" s="1"/>
      <c r="Z53" s="23"/>
      <c r="AA53" s="23"/>
      <c r="AB53" s="23"/>
    </row>
    <row r="54" spans="19:28" ht="12.75">
      <c r="S54" s="23"/>
      <c r="T54" s="23"/>
      <c r="U54" s="23"/>
      <c r="V54" s="23"/>
      <c r="W54" s="23"/>
      <c r="X54" s="1"/>
      <c r="Y54" s="1"/>
      <c r="Z54" s="23"/>
      <c r="AA54" s="23"/>
      <c r="AB54" s="23"/>
    </row>
    <row r="55" spans="19:28" ht="12.75">
      <c r="S55" s="23"/>
      <c r="T55" s="23"/>
      <c r="U55" s="23"/>
      <c r="V55" s="23"/>
      <c r="W55" s="23"/>
      <c r="X55" s="1"/>
      <c r="Y55" s="1"/>
      <c r="Z55" s="23"/>
      <c r="AA55" s="23"/>
      <c r="AB55" s="23"/>
    </row>
    <row r="56" spans="19:28" ht="12.75">
      <c r="S56" s="23"/>
      <c r="T56" s="23"/>
      <c r="U56" s="23"/>
      <c r="V56" s="23"/>
      <c r="W56" s="23"/>
      <c r="X56" s="1"/>
      <c r="Y56" s="1"/>
      <c r="Z56" s="23"/>
      <c r="AA56" s="23"/>
      <c r="AB56" s="23"/>
    </row>
    <row r="57" spans="19:28" ht="12.75">
      <c r="S57" s="23"/>
      <c r="T57" s="23"/>
      <c r="U57" s="23"/>
      <c r="V57" s="23"/>
      <c r="W57" s="23"/>
      <c r="X57" s="1"/>
      <c r="Y57" s="1"/>
      <c r="Z57" s="23"/>
      <c r="AA57" s="23"/>
      <c r="AB57" s="23"/>
    </row>
    <row r="58" spans="19:28" ht="12.75">
      <c r="S58" s="23"/>
      <c r="T58" s="23"/>
      <c r="U58" s="23"/>
      <c r="V58" s="23"/>
      <c r="W58" s="23"/>
      <c r="X58" s="1"/>
      <c r="Y58" s="1"/>
      <c r="Z58" s="23"/>
      <c r="AA58" s="23"/>
      <c r="AB58" s="23"/>
    </row>
    <row r="59" spans="19:28" ht="12.75">
      <c r="S59" s="23"/>
      <c r="T59" s="23"/>
      <c r="U59" s="23"/>
      <c r="V59" s="23"/>
      <c r="W59" s="23"/>
      <c r="X59" s="1"/>
      <c r="Y59" s="1"/>
      <c r="Z59" s="23"/>
      <c r="AA59" s="23"/>
      <c r="AB59" s="23"/>
    </row>
    <row r="60" spans="19:28" ht="12.75">
      <c r="S60" s="23"/>
      <c r="T60" s="23"/>
      <c r="U60" s="23"/>
      <c r="V60" s="23"/>
      <c r="W60" s="23"/>
      <c r="X60" s="1"/>
      <c r="Y60" s="1"/>
      <c r="Z60" s="23"/>
      <c r="AA60" s="23"/>
      <c r="AB60" s="23"/>
    </row>
    <row r="61" spans="19:28" ht="12.75">
      <c r="S61" s="23"/>
      <c r="T61" s="23"/>
      <c r="U61" s="23"/>
      <c r="V61" s="23"/>
      <c r="W61" s="23"/>
      <c r="X61" s="1"/>
      <c r="Y61" s="1"/>
      <c r="Z61" s="23"/>
      <c r="AA61" s="23"/>
      <c r="AB61" s="23"/>
    </row>
    <row r="62" spans="19:28" ht="12.75">
      <c r="S62" s="23"/>
      <c r="T62" s="23"/>
      <c r="U62" s="23"/>
      <c r="V62" s="23"/>
      <c r="W62" s="23"/>
      <c r="X62" s="1"/>
      <c r="Y62" s="1"/>
      <c r="Z62" s="23"/>
      <c r="AA62" s="23"/>
      <c r="AB62" s="23"/>
    </row>
    <row r="63" spans="19:28" ht="12.75">
      <c r="S63" s="23"/>
      <c r="T63" s="23"/>
      <c r="U63" s="23"/>
      <c r="V63" s="23"/>
      <c r="W63" s="23"/>
      <c r="X63" s="1"/>
      <c r="Y63" s="1"/>
      <c r="Z63" s="23"/>
      <c r="AA63" s="23"/>
      <c r="AB63" s="23"/>
    </row>
    <row r="64" spans="19:28" ht="12.75">
      <c r="S64" s="23"/>
      <c r="T64" s="23"/>
      <c r="U64" s="23"/>
      <c r="V64" s="23"/>
      <c r="W64" s="23"/>
      <c r="X64" s="1"/>
      <c r="Y64" s="1"/>
      <c r="Z64" s="23"/>
      <c r="AA64" s="23"/>
      <c r="AB64" s="23"/>
    </row>
    <row r="65" spans="19:28" ht="12.75">
      <c r="S65" s="23"/>
      <c r="T65" s="23"/>
      <c r="U65" s="23"/>
      <c r="V65" s="23"/>
      <c r="W65" s="23"/>
      <c r="X65" s="1"/>
      <c r="Y65" s="1"/>
      <c r="Z65" s="23"/>
      <c r="AA65" s="23"/>
      <c r="AB65" s="23"/>
    </row>
    <row r="66" spans="19:28" ht="12.75">
      <c r="S66" s="23"/>
      <c r="T66" s="23"/>
      <c r="U66" s="23"/>
      <c r="V66" s="23"/>
      <c r="W66" s="23"/>
      <c r="X66" s="1"/>
      <c r="Y66" s="1"/>
      <c r="Z66" s="23"/>
      <c r="AA66" s="23"/>
      <c r="AB66" s="23"/>
    </row>
    <row r="67" spans="19:28" ht="12.75">
      <c r="S67" s="23"/>
      <c r="T67" s="23"/>
      <c r="U67" s="23"/>
      <c r="V67" s="23"/>
      <c r="W67" s="23"/>
      <c r="X67" s="1"/>
      <c r="Y67" s="1"/>
      <c r="Z67" s="23"/>
      <c r="AA67" s="23"/>
      <c r="AB67" s="23"/>
    </row>
    <row r="68" spans="19:28" ht="12.75">
      <c r="S68" s="23"/>
      <c r="T68" s="23"/>
      <c r="U68" s="23"/>
      <c r="V68" s="23"/>
      <c r="W68" s="23"/>
      <c r="X68" s="1"/>
      <c r="Y68" s="1"/>
      <c r="Z68" s="23"/>
      <c r="AA68" s="23"/>
      <c r="AB68" s="23"/>
    </row>
    <row r="69" spans="19:28" ht="12.75">
      <c r="S69" s="23"/>
      <c r="T69" s="23"/>
      <c r="U69" s="23"/>
      <c r="V69" s="23"/>
      <c r="W69" s="23"/>
      <c r="X69" s="1"/>
      <c r="Y69" s="1"/>
      <c r="Z69" s="23"/>
      <c r="AA69" s="23"/>
      <c r="AB69" s="23"/>
    </row>
    <row r="70" spans="19:28" ht="12.75">
      <c r="S70" s="23"/>
      <c r="T70" s="23"/>
      <c r="U70" s="23"/>
      <c r="V70" s="23"/>
      <c r="W70" s="23"/>
      <c r="X70" s="1"/>
      <c r="Y70" s="1"/>
      <c r="Z70" s="23"/>
      <c r="AA70" s="23"/>
      <c r="AB70" s="23"/>
    </row>
    <row r="71" spans="19:28" ht="12.75">
      <c r="S71" s="23"/>
      <c r="T71" s="23"/>
      <c r="U71" s="23"/>
      <c r="V71" s="23"/>
      <c r="W71" s="23"/>
      <c r="X71" s="1"/>
      <c r="Y71" s="1"/>
      <c r="Z71" s="23"/>
      <c r="AA71" s="23"/>
      <c r="AB71" s="23"/>
    </row>
    <row r="72" spans="19:28" ht="12.75">
      <c r="S72" s="23"/>
      <c r="T72" s="23"/>
      <c r="U72" s="23"/>
      <c r="V72" s="23"/>
      <c r="W72" s="23"/>
      <c r="X72" s="1"/>
      <c r="Y72" s="1"/>
      <c r="Z72" s="23"/>
      <c r="AA72" s="23"/>
      <c r="AB72" s="23"/>
    </row>
    <row r="73" spans="19:28" ht="12.75">
      <c r="S73" s="23"/>
      <c r="T73" s="23"/>
      <c r="U73" s="23"/>
      <c r="V73" s="23"/>
      <c r="W73" s="23"/>
      <c r="X73" s="1"/>
      <c r="Y73" s="1"/>
      <c r="Z73" s="23"/>
      <c r="AA73" s="23"/>
      <c r="AB73" s="23"/>
    </row>
    <row r="74" spans="19:28" ht="12.75">
      <c r="S74" s="23"/>
      <c r="T74" s="23"/>
      <c r="U74" s="23"/>
      <c r="V74" s="23"/>
      <c r="W74" s="23"/>
      <c r="X74" s="1"/>
      <c r="Y74" s="1"/>
      <c r="Z74" s="23"/>
      <c r="AA74" s="23"/>
      <c r="AB74" s="23"/>
    </row>
    <row r="75" spans="19:28" ht="12.75">
      <c r="S75" s="23"/>
      <c r="T75" s="23"/>
      <c r="U75" s="23"/>
      <c r="V75" s="23"/>
      <c r="W75" s="23"/>
      <c r="X75" s="1"/>
      <c r="Y75" s="1"/>
      <c r="Z75" s="23"/>
      <c r="AA75" s="23"/>
      <c r="AB75" s="23"/>
    </row>
    <row r="76" spans="19:28" ht="12.75">
      <c r="S76" s="23"/>
      <c r="T76" s="23"/>
      <c r="U76" s="23"/>
      <c r="V76" s="23"/>
      <c r="W76" s="23"/>
      <c r="X76" s="1"/>
      <c r="Y76" s="1"/>
      <c r="Z76" s="23"/>
      <c r="AA76" s="23"/>
      <c r="AB76" s="23"/>
    </row>
    <row r="77" spans="19:28" ht="12.75">
      <c r="S77" s="23"/>
      <c r="T77" s="23"/>
      <c r="U77" s="23"/>
      <c r="V77" s="23"/>
      <c r="W77" s="23"/>
      <c r="X77" s="1"/>
      <c r="Y77" s="1"/>
      <c r="Z77" s="23"/>
      <c r="AA77" s="23"/>
      <c r="AB77" s="23"/>
    </row>
    <row r="78" spans="19:28" ht="12.75">
      <c r="S78" s="23"/>
      <c r="T78" s="23"/>
      <c r="U78" s="23"/>
      <c r="V78" s="23"/>
      <c r="W78" s="23"/>
      <c r="X78" s="1"/>
      <c r="Y78" s="1"/>
      <c r="Z78" s="23"/>
      <c r="AA78" s="23"/>
      <c r="AB78" s="23"/>
    </row>
    <row r="79" spans="19:28" ht="12.75">
      <c r="S79" s="23"/>
      <c r="T79" s="23"/>
      <c r="U79" s="23"/>
      <c r="V79" s="23"/>
      <c r="W79" s="23"/>
      <c r="X79" s="1"/>
      <c r="Y79" s="1"/>
      <c r="Z79" s="23"/>
      <c r="AA79" s="23"/>
      <c r="AB79" s="23"/>
    </row>
    <row r="80" spans="19:28" ht="12.75"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9:28" ht="12.75"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9:28" ht="12.75"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9:28" ht="12.75"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9:28" ht="12.75"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9:28" ht="12.75"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9:28" ht="12.75"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9:28" ht="12.75"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9:28" ht="12.75"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9:28" ht="12.75"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9:28" ht="12.75"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9:28" ht="12.75">
      <c r="S91" s="23"/>
      <c r="T91" s="23"/>
      <c r="U91" s="23"/>
      <c r="V91" s="23"/>
      <c r="W91" s="23"/>
      <c r="X91" s="23"/>
      <c r="Y91" s="23"/>
      <c r="Z91" s="23"/>
      <c r="AA91" s="23"/>
      <c r="AB91" s="23"/>
    </row>
  </sheetData>
  <mergeCells count="2">
    <mergeCell ref="P1:W1"/>
    <mergeCell ref="P2:W2"/>
  </mergeCells>
  <conditionalFormatting sqref="AG11:AH13 AL11">
    <cfRule type="cellIs" priority="1" dxfId="6" operator="equal" stopIfTrue="1">
      <formula>"qqq"</formula>
    </cfRule>
  </conditionalFormatting>
  <conditionalFormatting sqref="AF10:AF15">
    <cfRule type="cellIs" priority="2" dxfId="7" operator="notEqual" stopIfTrue="1">
      <formula>"A"</formula>
    </cfRule>
  </conditionalFormatting>
  <printOptions/>
  <pageMargins left="0.78" right="0.8" top="0.56" bottom="0.53" header="0.32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AJ1575"/>
  <sheetViews>
    <sheetView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H28" sqref="H28"/>
    </sheetView>
  </sheetViews>
  <sheetFormatPr defaultColWidth="9.00390625" defaultRowHeight="12.75"/>
  <cols>
    <col min="1" max="1" width="1.75390625" style="10" customWidth="1"/>
    <col min="2" max="2" width="9.125" style="10" customWidth="1"/>
    <col min="3" max="3" width="24.00390625" style="10" customWidth="1"/>
    <col min="4" max="4" width="1.75390625" style="10" customWidth="1"/>
    <col min="5" max="5" width="11.75390625" style="10" customWidth="1"/>
    <col min="6" max="6" width="29.125" style="10" customWidth="1"/>
    <col min="7" max="7" width="9.25390625" style="10" customWidth="1"/>
    <col min="8" max="8" width="8.00390625" style="10" customWidth="1"/>
    <col min="9" max="9" width="8.375" style="10" customWidth="1"/>
    <col min="10" max="10" width="12.75390625" style="10" customWidth="1"/>
    <col min="11" max="11" width="27.625" style="10" customWidth="1"/>
    <col min="12" max="12" width="24.00390625" style="10" customWidth="1"/>
    <col min="13" max="13" width="14.625" style="10" customWidth="1"/>
    <col min="14" max="14" width="15.125" style="10" customWidth="1"/>
    <col min="15" max="15" width="24.125" style="10" customWidth="1"/>
    <col min="16" max="16" width="21.375" style="10" customWidth="1"/>
    <col min="17" max="17" width="4.75390625" style="10" customWidth="1"/>
    <col min="18" max="18" width="27.75390625" style="10" customWidth="1"/>
    <col min="19" max="19" width="2.875" style="10" customWidth="1"/>
    <col min="20" max="20" width="9.125" style="10" customWidth="1"/>
    <col min="21" max="21" width="12.25390625" style="10" customWidth="1"/>
    <col min="22" max="24" width="9.125" style="10" customWidth="1"/>
    <col min="25" max="25" width="5.75390625" style="10" customWidth="1"/>
    <col min="26" max="16384" width="9.125" style="10" customWidth="1"/>
  </cols>
  <sheetData>
    <row r="1" spans="1:36" s="34" customFormat="1" ht="19.5" customHeight="1" thickBot="1">
      <c r="A1" s="154"/>
      <c r="B1" s="155"/>
      <c r="C1" s="156"/>
      <c r="D1" s="154"/>
      <c r="E1" s="155"/>
      <c r="F1" s="79"/>
      <c r="G1" s="157"/>
      <c r="H1" s="93" t="s">
        <v>35</v>
      </c>
      <c r="I1" s="217"/>
      <c r="J1" s="236"/>
      <c r="K1" s="158"/>
      <c r="L1" s="159"/>
      <c r="M1" s="159"/>
      <c r="N1" s="159"/>
      <c r="O1" s="159"/>
      <c r="P1" s="159"/>
      <c r="Q1" s="159"/>
      <c r="R1" s="160"/>
      <c r="S1" s="161"/>
      <c r="Z1" s="33"/>
      <c r="AA1" s="33"/>
      <c r="AB1" s="33"/>
      <c r="AC1" s="33"/>
      <c r="AD1" s="33"/>
      <c r="AE1" s="33"/>
      <c r="AF1" s="33"/>
      <c r="AG1" s="33"/>
      <c r="AH1" s="33"/>
      <c r="AI1" s="42"/>
      <c r="AJ1" s="33"/>
    </row>
    <row r="2" spans="1:36" ht="19.5" customHeight="1" thickBot="1">
      <c r="A2" s="45"/>
      <c r="B2" s="243" t="s">
        <v>70</v>
      </c>
      <c r="C2" s="237" t="s">
        <v>48</v>
      </c>
      <c r="D2" s="162"/>
      <c r="E2" s="319" t="s">
        <v>43</v>
      </c>
      <c r="F2" s="320" t="s">
        <v>37</v>
      </c>
      <c r="G2" s="320" t="s">
        <v>54</v>
      </c>
      <c r="H2" s="321" t="s">
        <v>53</v>
      </c>
      <c r="I2" s="322" t="s">
        <v>79</v>
      </c>
      <c r="J2" s="237" t="s">
        <v>69</v>
      </c>
      <c r="K2" s="240" t="s">
        <v>48</v>
      </c>
      <c r="L2" s="241" t="s">
        <v>36</v>
      </c>
      <c r="M2" s="241" t="s">
        <v>37</v>
      </c>
      <c r="N2" s="241" t="s">
        <v>38</v>
      </c>
      <c r="O2" s="241" t="s">
        <v>49</v>
      </c>
      <c r="P2" s="241" t="s">
        <v>0</v>
      </c>
      <c r="Q2" s="241" t="s">
        <v>39</v>
      </c>
      <c r="R2" s="242" t="s">
        <v>48</v>
      </c>
      <c r="S2" s="163"/>
      <c r="Z2" s="33"/>
      <c r="AA2" s="22"/>
      <c r="AB2" s="22"/>
      <c r="AC2" s="22"/>
      <c r="AD2" s="22"/>
      <c r="AE2" s="22"/>
      <c r="AF2" s="22"/>
      <c r="AG2" s="33"/>
      <c r="AH2" s="16"/>
      <c r="AI2" s="16"/>
      <c r="AJ2" s="16"/>
    </row>
    <row r="3" spans="1:36" ht="19.5" customHeight="1" thickBot="1">
      <c r="A3" s="45"/>
      <c r="B3" s="164">
        <f>'Zorad.úč.'!L2</f>
        <v>1</v>
      </c>
      <c r="C3" s="238" t="str">
        <f>'Zorad.úč.'!N2</f>
        <v>w.o.</v>
      </c>
      <c r="D3" s="45"/>
      <c r="E3" s="323" t="s">
        <v>20</v>
      </c>
      <c r="F3" s="324" t="e">
        <f>VLOOKUP('Tab.zápasov'!J31,$K$3:$O$18,5,FALSE)</f>
        <v>#N/A</v>
      </c>
      <c r="G3" s="324">
        <v>200</v>
      </c>
      <c r="H3" s="325">
        <v>250</v>
      </c>
      <c r="I3" s="326">
        <f>'Všeob.údaje'!$B$6*8</f>
        <v>0</v>
      </c>
      <c r="J3" s="316">
        <f>Účastníci!I21</f>
        <v>0</v>
      </c>
      <c r="K3" s="167" t="str">
        <f>IF('Zorad.úč.'!I12=" ","žžžžž",'Zorad.úč.'!I12)</f>
        <v>žžžžž</v>
      </c>
      <c r="L3" s="168">
        <f>'Zorad.úč.'!D12</f>
      </c>
      <c r="M3" s="168" t="e">
        <f>IF('Zorad.úč.'!E12=0," ",'Zorad.úč.'!E12)</f>
        <v>#N/A</v>
      </c>
      <c r="N3" s="168">
        <f>IF('Zorad.úč.'!F12=0," ",'Zorad.úč.'!F12)</f>
      </c>
      <c r="O3" s="168" t="e">
        <f>'Zorad.úč.'!J12</f>
        <v>#N/A</v>
      </c>
      <c r="P3" s="168" t="e">
        <f>'Zorad.úč.'!G12</f>
        <v>#N/A</v>
      </c>
      <c r="Q3" s="168" t="e">
        <f>'Zorad.úč.'!H12</f>
        <v>#N/A</v>
      </c>
      <c r="R3" s="169" t="str">
        <f>'Zorad.úč.'!I12</f>
        <v> </v>
      </c>
      <c r="S3" s="102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9.5" customHeight="1" thickBot="1">
      <c r="A4" s="45"/>
      <c r="B4" s="164">
        <f>'Zorad.úč.'!L3</f>
        <v>16</v>
      </c>
      <c r="C4" s="238" t="str">
        <f>'Zorad.úč.'!N3</f>
        <v>w.o.</v>
      </c>
      <c r="D4" s="45"/>
      <c r="E4" s="327" t="s">
        <v>21</v>
      </c>
      <c r="F4" s="328" t="e">
        <f>VLOOKUP('Tab.zápasov'!L31,$K$3:$O$18,5,FALSE)</f>
        <v>#N/A</v>
      </c>
      <c r="G4" s="328">
        <v>150</v>
      </c>
      <c r="H4" s="329">
        <v>200</v>
      </c>
      <c r="I4" s="330">
        <f>'Všeob.údaje'!$B$6*7</f>
        <v>0</v>
      </c>
      <c r="J4" s="317">
        <f>Účastníci!I22</f>
        <v>0</v>
      </c>
      <c r="K4" s="167" t="str">
        <f>IF('Zorad.úč.'!I14=" ","žžžžž",'Zorad.úč.'!I14)</f>
        <v>žžžžž</v>
      </c>
      <c r="L4" s="168">
        <f>'Zorad.úč.'!D14</f>
      </c>
      <c r="M4" s="168" t="e">
        <f>IF('Zorad.úč.'!E14=0," ",'Zorad.úč.'!E14)</f>
        <v>#N/A</v>
      </c>
      <c r="N4" s="168">
        <f>IF('Zorad.úč.'!F14=0," ",'Zorad.úč.'!F14)</f>
      </c>
      <c r="O4" s="168" t="e">
        <f>'Zorad.úč.'!J14</f>
        <v>#N/A</v>
      </c>
      <c r="P4" s="168" t="e">
        <f>'Zorad.úč.'!G14</f>
        <v>#N/A</v>
      </c>
      <c r="Q4" s="168" t="e">
        <f>'Zorad.úč.'!H14</f>
        <v>#N/A</v>
      </c>
      <c r="R4" s="169" t="str">
        <f>'Zorad.úč.'!I14</f>
        <v> </v>
      </c>
      <c r="S4" s="102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9.5" customHeight="1" thickBot="1">
      <c r="A5" s="45"/>
      <c r="B5" s="164">
        <f>'Zorad.úč.'!L4</f>
        <v>9</v>
      </c>
      <c r="C5" s="238" t="str">
        <f>'Zorad.úč.'!N4</f>
        <v>w.o.</v>
      </c>
      <c r="D5" s="45"/>
      <c r="E5" s="327" t="str">
        <f>IF('Všeob.údaje'!$B$12="A","3.","3. - 4.")</f>
        <v>3.</v>
      </c>
      <c r="F5" s="328" t="e">
        <f>VLOOKUP(IF('Všeob.údaje'!$B$12="A",'Tab.zápasov'!J32,'Tab.zápasov'!L29),$K$3:$O$18,5,FALSE)</f>
        <v>#N/A</v>
      </c>
      <c r="G5" s="328">
        <v>120</v>
      </c>
      <c r="H5" s="329">
        <v>150</v>
      </c>
      <c r="I5" s="330">
        <f>'Všeob.údaje'!$B$6*6</f>
        <v>0</v>
      </c>
      <c r="J5" s="317">
        <f>Účastníci!I23</f>
        <v>0</v>
      </c>
      <c r="K5" s="167" t="str">
        <f>IF('Zorad.úč.'!I4=" ","žžžžž",'Zorad.úč.'!I4)</f>
        <v>žžžžž</v>
      </c>
      <c r="L5" s="168">
        <f>'Zorad.úč.'!D4</f>
      </c>
      <c r="M5" s="168" t="e">
        <f>IF('Zorad.úč.'!E4=0," ",'Zorad.úč.'!E4)</f>
        <v>#N/A</v>
      </c>
      <c r="N5" s="168">
        <f>IF('Zorad.úč.'!F4=0," ",'Zorad.úč.'!F4)</f>
      </c>
      <c r="O5" s="168" t="e">
        <f>'Zorad.úč.'!J4</f>
        <v>#N/A</v>
      </c>
      <c r="P5" s="168" t="e">
        <f>'Zorad.úč.'!G4</f>
        <v>#N/A</v>
      </c>
      <c r="Q5" s="168" t="e">
        <f>'Zorad.úč.'!H4</f>
        <v>#N/A</v>
      </c>
      <c r="R5" s="169" t="str">
        <f>'Zorad.úč.'!I4</f>
        <v> </v>
      </c>
      <c r="S5" s="102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19.5" customHeight="1" thickBot="1">
      <c r="A6" s="45"/>
      <c r="B6" s="164">
        <f>'Zorad.úč.'!L5</f>
        <v>8</v>
      </c>
      <c r="C6" s="238" t="str">
        <f>'Zorad.úč.'!N5</f>
        <v>w.o.</v>
      </c>
      <c r="D6" s="45"/>
      <c r="E6" s="327" t="str">
        <f>IF('Všeob.údaje'!$B$12="A","4.","3. - 4.")</f>
        <v>4.</v>
      </c>
      <c r="F6" s="328" t="e">
        <f>VLOOKUP(IF('Všeob.údaje'!$B$12="A",'Tab.zápasov'!L32,'Tab.zápasov'!L30),$K$3:$O$18,5,FALSE)</f>
        <v>#N/A</v>
      </c>
      <c r="G6" s="328">
        <v>120</v>
      </c>
      <c r="H6" s="329">
        <v>150</v>
      </c>
      <c r="I6" s="330">
        <f>'Všeob.údaje'!$B$6*5</f>
        <v>0</v>
      </c>
      <c r="J6" s="318">
        <f>Účastníci!I24</f>
        <v>0</v>
      </c>
      <c r="K6" s="167" t="str">
        <f>IF('Zorad.úč.'!I15=" ","žžžžž",'Zorad.úč.'!I15)</f>
        <v>žžžžž</v>
      </c>
      <c r="L6" s="168">
        <f>'Zorad.úč.'!D15</f>
      </c>
      <c r="M6" s="168" t="e">
        <f>IF('Zorad.úč.'!E15=0," ",'Zorad.úč.'!E15)</f>
        <v>#N/A</v>
      </c>
      <c r="N6" s="168">
        <f>IF('Zorad.úč.'!F15=0," ",'Zorad.úč.'!F15)</f>
      </c>
      <c r="O6" s="168" t="e">
        <f>'Zorad.úč.'!J15</f>
        <v>#N/A</v>
      </c>
      <c r="P6" s="168" t="e">
        <f>'Zorad.úč.'!G15</f>
        <v>#N/A</v>
      </c>
      <c r="Q6" s="168" t="e">
        <f>'Zorad.úč.'!H15</f>
        <v>#N/A</v>
      </c>
      <c r="R6" s="169" t="str">
        <f>'Zorad.úč.'!I15</f>
        <v> </v>
      </c>
      <c r="S6" s="102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19.5" customHeight="1" thickBot="1">
      <c r="A7" s="45"/>
      <c r="B7" s="164">
        <f>'Zorad.úč.'!L6</f>
        <v>5</v>
      </c>
      <c r="C7" s="238" t="str">
        <f>'Zorad.úč.'!N6</f>
        <v>w.o.</v>
      </c>
      <c r="D7" s="45"/>
      <c r="E7" s="327" t="s">
        <v>75</v>
      </c>
      <c r="F7" s="328" t="e">
        <f>VLOOKUP('Tab.zápasov'!L27,K3:O18,5,FALSE)</f>
        <v>#N/A</v>
      </c>
      <c r="G7" s="328">
        <v>90</v>
      </c>
      <c r="H7" s="329">
        <v>100</v>
      </c>
      <c r="I7" s="330">
        <f>'Všeob.údaje'!$B$6*4</f>
        <v>0</v>
      </c>
      <c r="J7" s="45"/>
      <c r="K7" s="167" t="str">
        <f>IF('Zorad.úč.'!I16=" ","žžžžž",'Zorad.úč.'!I16)</f>
        <v>žžžžž</v>
      </c>
      <c r="L7" s="168">
        <f>'Zorad.úč.'!D16</f>
      </c>
      <c r="M7" s="168" t="e">
        <f>IF('Zorad.úč.'!E16=0," ",'Zorad.úč.'!E16)</f>
        <v>#N/A</v>
      </c>
      <c r="N7" s="168">
        <f>IF('Zorad.úč.'!F16=0," ",'Zorad.úč.'!F16)</f>
      </c>
      <c r="O7" s="168" t="e">
        <f>'Zorad.úč.'!J16</f>
        <v>#N/A</v>
      </c>
      <c r="P7" s="168" t="e">
        <f>'Zorad.úč.'!G16</f>
        <v>#N/A</v>
      </c>
      <c r="Q7" s="168" t="e">
        <f>'Zorad.úč.'!H16</f>
        <v>#N/A</v>
      </c>
      <c r="R7" s="169" t="str">
        <f>'Zorad.úč.'!I16</f>
        <v> </v>
      </c>
      <c r="S7" s="102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19.5" customHeight="1" thickBot="1">
      <c r="A8" s="45"/>
      <c r="B8" s="164">
        <f>'Zorad.úč.'!L7</f>
        <v>12</v>
      </c>
      <c r="C8" s="238" t="str">
        <f>'Zorad.úč.'!N7</f>
        <v>w.o.</v>
      </c>
      <c r="D8" s="45"/>
      <c r="E8" s="327" t="s">
        <v>75</v>
      </c>
      <c r="F8" s="328" t="e">
        <f>VLOOKUP('Tab.zápasov'!L28,K3:O18,5,FALSE)</f>
        <v>#N/A</v>
      </c>
      <c r="G8" s="328">
        <v>90</v>
      </c>
      <c r="H8" s="329">
        <v>100</v>
      </c>
      <c r="I8" s="330">
        <f>'Všeob.údaje'!$B$6*4</f>
        <v>0</v>
      </c>
      <c r="J8" s="45"/>
      <c r="K8" s="167" t="str">
        <f>IF('Zorad.úč.'!I17=" ","žžžžž",'Zorad.úč.'!I17)</f>
        <v>žžžžž</v>
      </c>
      <c r="L8" s="168">
        <f>'Zorad.úč.'!D17</f>
      </c>
      <c r="M8" s="168" t="e">
        <f>IF('Zorad.úč.'!E17=0," ",'Zorad.úč.'!E17)</f>
        <v>#N/A</v>
      </c>
      <c r="N8" s="168">
        <f>IF('Zorad.úč.'!F17=0," ",'Zorad.úč.'!F17)</f>
      </c>
      <c r="O8" s="168" t="e">
        <f>'Zorad.úč.'!J17</f>
        <v>#N/A</v>
      </c>
      <c r="P8" s="168" t="e">
        <f>'Zorad.úč.'!G17</f>
        <v>#N/A</v>
      </c>
      <c r="Q8" s="168" t="e">
        <f>'Zorad.úč.'!H17</f>
        <v>#N/A</v>
      </c>
      <c r="R8" s="169" t="str">
        <f>'Zorad.úč.'!I17</f>
        <v> </v>
      </c>
      <c r="S8" s="102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19.5" customHeight="1" thickBot="1">
      <c r="A9" s="45"/>
      <c r="B9" s="164">
        <f>'Zorad.úč.'!L8</f>
        <v>13</v>
      </c>
      <c r="C9" s="238" t="str">
        <f>'Zorad.úč.'!N8</f>
        <v>w.o.</v>
      </c>
      <c r="D9" s="45"/>
      <c r="E9" s="327" t="s">
        <v>76</v>
      </c>
      <c r="F9" s="328" t="e">
        <f>VLOOKUP('Tab.zápasov'!L25,K3:O18,5,FALSE)</f>
        <v>#N/A</v>
      </c>
      <c r="G9" s="328">
        <v>90</v>
      </c>
      <c r="H9" s="329">
        <v>100</v>
      </c>
      <c r="I9" s="330">
        <f>'Všeob.údaje'!$B$6*3</f>
        <v>0</v>
      </c>
      <c r="J9" s="45"/>
      <c r="K9" s="167" t="str">
        <f>IF('Zorad.úč.'!I9=" ","žžžžž",'Zorad.úč.'!I9)</f>
        <v>žžžžž</v>
      </c>
      <c r="L9" s="168">
        <f>'Zorad.úč.'!D9</f>
      </c>
      <c r="M9" s="168" t="e">
        <f>IF('Zorad.úč.'!E9=0," ",'Zorad.úč.'!E9)</f>
        <v>#N/A</v>
      </c>
      <c r="N9" s="168">
        <f>IF('Zorad.úč.'!F9=0," ",'Zorad.úč.'!F9)</f>
      </c>
      <c r="O9" s="168" t="e">
        <f>'Zorad.úč.'!J9</f>
        <v>#N/A</v>
      </c>
      <c r="P9" s="168" t="e">
        <f>'Zorad.úč.'!G9</f>
        <v>#N/A</v>
      </c>
      <c r="Q9" s="168" t="e">
        <f>'Zorad.úč.'!H9</f>
        <v>#N/A</v>
      </c>
      <c r="R9" s="169" t="str">
        <f>'Zorad.úč.'!I9</f>
        <v> </v>
      </c>
      <c r="S9" s="102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19.5" customHeight="1" thickBot="1">
      <c r="A10" s="45"/>
      <c r="B10" s="164">
        <f>'Zorad.úč.'!L9</f>
        <v>4</v>
      </c>
      <c r="C10" s="238" t="str">
        <f>'Zorad.úč.'!N9</f>
        <v>w.o.</v>
      </c>
      <c r="D10" s="45"/>
      <c r="E10" s="327" t="s">
        <v>76</v>
      </c>
      <c r="F10" s="328" t="e">
        <f>VLOOKUP('Tab.zápasov'!L26,K3:O18,5,FALSE)</f>
        <v>#N/A</v>
      </c>
      <c r="G10" s="328">
        <v>90</v>
      </c>
      <c r="H10" s="329">
        <v>100</v>
      </c>
      <c r="I10" s="330">
        <f>'Všeob.údaje'!$B$6*3</f>
        <v>0</v>
      </c>
      <c r="J10" s="45"/>
      <c r="K10" s="167" t="str">
        <f>IF('Zorad.úč.'!I10=" ","žžžžž",'Zorad.úč.'!I10)</f>
        <v>žžžžž</v>
      </c>
      <c r="L10" s="168">
        <f>'Zorad.úč.'!D10</f>
      </c>
      <c r="M10" s="168" t="e">
        <f>IF('Zorad.úč.'!E10=0," ",'Zorad.úč.'!E10)</f>
        <v>#N/A</v>
      </c>
      <c r="N10" s="168">
        <f>IF('Zorad.úč.'!F10=0," ",'Zorad.úč.'!F10)</f>
      </c>
      <c r="O10" s="168" t="e">
        <f>'Zorad.úč.'!J10</f>
        <v>#N/A</v>
      </c>
      <c r="P10" s="168" t="e">
        <f>'Zorad.úč.'!G10</f>
        <v>#N/A</v>
      </c>
      <c r="Q10" s="168" t="e">
        <f>'Zorad.úč.'!H10</f>
        <v>#N/A</v>
      </c>
      <c r="R10" s="169" t="str">
        <f>'Zorad.úč.'!I10</f>
        <v> </v>
      </c>
      <c r="S10" s="102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19.5" customHeight="1" thickBot="1">
      <c r="A11" s="45"/>
      <c r="B11" s="164">
        <f>'Zorad.úč.'!L10</f>
        <v>3</v>
      </c>
      <c r="C11" s="238" t="str">
        <f>'Zorad.úč.'!N10</f>
        <v>w.o.</v>
      </c>
      <c r="D11" s="45"/>
      <c r="E11" s="327" t="s">
        <v>77</v>
      </c>
      <c r="F11" s="328" t="e">
        <f>VLOOKUP('Tab.zápasov'!L19,K3:O18,5,FALSE)</f>
        <v>#N/A</v>
      </c>
      <c r="G11" s="328">
        <v>60</v>
      </c>
      <c r="H11" s="329">
        <v>60</v>
      </c>
      <c r="I11" s="330">
        <f>'Všeob.údaje'!$B$6*2</f>
        <v>0</v>
      </c>
      <c r="J11" s="45"/>
      <c r="K11" s="167" t="str">
        <f>IF('Zorad.úč.'!I11=" ","žžžžž",'Zorad.úč.'!I11)</f>
        <v>žžžžž</v>
      </c>
      <c r="L11" s="168">
        <f>'Zorad.úč.'!D11</f>
      </c>
      <c r="M11" s="168" t="e">
        <f>IF('Zorad.úč.'!E11=0," ",'Zorad.úč.'!E11)</f>
        <v>#N/A</v>
      </c>
      <c r="N11" s="168">
        <f>IF('Zorad.úč.'!F11=0," ",'Zorad.úč.'!F11)</f>
      </c>
      <c r="O11" s="168" t="e">
        <f>'Zorad.úč.'!J11</f>
        <v>#N/A</v>
      </c>
      <c r="P11" s="168" t="e">
        <f>'Zorad.úč.'!G11</f>
        <v>#N/A</v>
      </c>
      <c r="Q11" s="168" t="e">
        <f>'Zorad.úč.'!H11</f>
        <v>#N/A</v>
      </c>
      <c r="R11" s="169" t="str">
        <f>'Zorad.úč.'!I11</f>
        <v> </v>
      </c>
      <c r="S11" s="102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19.5" customHeight="1" thickBot="1">
      <c r="A12" s="45"/>
      <c r="B12" s="164">
        <f>'Zorad.úč.'!L11</f>
        <v>14</v>
      </c>
      <c r="C12" s="238" t="str">
        <f>'Zorad.úč.'!N11</f>
        <v>w.o.</v>
      </c>
      <c r="D12" s="45"/>
      <c r="E12" s="327" t="s">
        <v>77</v>
      </c>
      <c r="F12" s="328" t="e">
        <f>VLOOKUP('Tab.zápasov'!L20,K3:O18,5,FALSE)</f>
        <v>#N/A</v>
      </c>
      <c r="G12" s="328">
        <v>60</v>
      </c>
      <c r="H12" s="329">
        <v>60</v>
      </c>
      <c r="I12" s="330">
        <f>'Všeob.údaje'!$B$6*2</f>
        <v>0</v>
      </c>
      <c r="J12" s="45"/>
      <c r="K12" s="167" t="str">
        <f>IF('Zorad.úč.'!I2=" ","žžžžž",'Zorad.úč.'!I2)</f>
        <v>žžžžž</v>
      </c>
      <c r="L12" s="168">
        <f>'Zorad.úč.'!D2</f>
      </c>
      <c r="M12" s="168" t="e">
        <f>IF('Zorad.úč.'!E2=0," ",'Zorad.úč.'!E2)</f>
        <v>#N/A</v>
      </c>
      <c r="N12" s="168">
        <f>IF('Zorad.úč.'!F2=0," ",'Zorad.úč.'!F2)</f>
      </c>
      <c r="O12" s="168" t="e">
        <f>'Zorad.úč.'!J2</f>
        <v>#N/A</v>
      </c>
      <c r="P12" s="168" t="e">
        <f>'Zorad.úč.'!G2</f>
        <v>#N/A</v>
      </c>
      <c r="Q12" s="168" t="e">
        <f>'Zorad.úč.'!H2</f>
        <v>#N/A</v>
      </c>
      <c r="R12" s="169" t="str">
        <f>'Zorad.úč.'!I2</f>
        <v> </v>
      </c>
      <c r="S12" s="102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5" ht="19.5" customHeight="1" thickBot="1">
      <c r="A13" s="45"/>
      <c r="B13" s="164">
        <f>'Zorad.úč.'!L12</f>
        <v>11</v>
      </c>
      <c r="C13" s="238" t="str">
        <f>'Zorad.úč.'!N12</f>
        <v>w.o.</v>
      </c>
      <c r="D13" s="45"/>
      <c r="E13" s="327" t="s">
        <v>77</v>
      </c>
      <c r="F13" s="328" t="e">
        <f>VLOOKUP('Tab.zápasov'!L21,K3:O18,5,FALSE)</f>
        <v>#N/A</v>
      </c>
      <c r="G13" s="328">
        <v>60</v>
      </c>
      <c r="H13" s="329">
        <v>60</v>
      </c>
      <c r="I13" s="330">
        <f>'Všeob.údaje'!$B$6*2</f>
        <v>0</v>
      </c>
      <c r="J13" s="45"/>
      <c r="K13" s="167" t="str">
        <f>IF('Zorad.úč.'!I5=" ","žžžžž",'Zorad.úč.'!I5)</f>
        <v>žžžžž</v>
      </c>
      <c r="L13" s="168">
        <f>'Zorad.úč.'!D5</f>
      </c>
      <c r="M13" s="168" t="e">
        <f>IF('Zorad.úč.'!E5=0," ",'Zorad.úč.'!E5)</f>
        <v>#N/A</v>
      </c>
      <c r="N13" s="168">
        <f>IF('Zorad.úč.'!F5=0," ",'Zorad.úč.'!F5)</f>
      </c>
      <c r="O13" s="168" t="e">
        <f>'Zorad.úč.'!J5</f>
        <v>#N/A</v>
      </c>
      <c r="P13" s="168" t="e">
        <f>'Zorad.úč.'!G5</f>
        <v>#N/A</v>
      </c>
      <c r="Q13" s="168" t="e">
        <f>'Zorad.úč.'!H5</f>
        <v>#N/A</v>
      </c>
      <c r="R13" s="169" t="str">
        <f>'Zorad.úč.'!I5</f>
        <v> </v>
      </c>
      <c r="S13" s="102"/>
      <c r="Y13" s="16"/>
      <c r="Z13" s="16"/>
      <c r="AA13" s="16"/>
      <c r="AI13" s="16"/>
    </row>
    <row r="14" spans="1:27" ht="19.5" customHeight="1" thickBot="1">
      <c r="A14" s="45"/>
      <c r="B14" s="164">
        <f>'Zorad.úč.'!L13</f>
        <v>6</v>
      </c>
      <c r="C14" s="238" t="str">
        <f>'Zorad.úč.'!N13</f>
        <v>w.o.</v>
      </c>
      <c r="D14" s="45"/>
      <c r="E14" s="327" t="s">
        <v>77</v>
      </c>
      <c r="F14" s="328" t="e">
        <f>VLOOKUP('Tab.zápasov'!L22,K3:O18,5,FALSE)</f>
        <v>#N/A</v>
      </c>
      <c r="G14" s="328">
        <v>60</v>
      </c>
      <c r="H14" s="329">
        <v>60</v>
      </c>
      <c r="I14" s="330">
        <f>'Všeob.údaje'!$B$6*2</f>
        <v>0</v>
      </c>
      <c r="J14" s="45"/>
      <c r="K14" s="167" t="str">
        <f>IF('Zorad.úč.'!I13=" ","žžžžž",'Zorad.úč.'!I13)</f>
        <v>žžžžž</v>
      </c>
      <c r="L14" s="168">
        <f>'Zorad.úč.'!D13</f>
      </c>
      <c r="M14" s="168" t="e">
        <f>IF('Zorad.úč.'!E13=0," ",'Zorad.úč.'!E13)</f>
        <v>#N/A</v>
      </c>
      <c r="N14" s="168">
        <f>IF('Zorad.úč.'!F13=0," ",'Zorad.úč.'!F13)</f>
      </c>
      <c r="O14" s="168" t="e">
        <f>'Zorad.úč.'!J13</f>
        <v>#N/A</v>
      </c>
      <c r="P14" s="168" t="e">
        <f>'Zorad.úč.'!G13</f>
        <v>#N/A</v>
      </c>
      <c r="Q14" s="168" t="e">
        <f>'Zorad.úč.'!H13</f>
        <v>#N/A</v>
      </c>
      <c r="R14" s="169" t="str">
        <f>'Zorad.úč.'!I13</f>
        <v> </v>
      </c>
      <c r="S14" s="102"/>
      <c r="Y14" s="16"/>
      <c r="Z14" s="16"/>
      <c r="AA14" s="16"/>
    </row>
    <row r="15" spans="1:27" ht="19.5" customHeight="1" thickBot="1">
      <c r="A15" s="45"/>
      <c r="B15" s="164">
        <f>'Zorad.úč.'!L14</f>
        <v>7</v>
      </c>
      <c r="C15" s="238" t="str">
        <f>'Zorad.úč.'!N14</f>
        <v>w.o.</v>
      </c>
      <c r="D15" s="45"/>
      <c r="E15" s="327" t="s">
        <v>78</v>
      </c>
      <c r="F15" s="328" t="e">
        <f>VLOOKUP('Tab.zápasov'!L15,K3:O18,5,FALSE)</f>
        <v>#N/A</v>
      </c>
      <c r="G15" s="328">
        <v>60</v>
      </c>
      <c r="H15" s="329">
        <v>60</v>
      </c>
      <c r="I15" s="330">
        <f>'Všeob.údaje'!$B$6</f>
        <v>0</v>
      </c>
      <c r="J15" s="45"/>
      <c r="K15" s="167" t="str">
        <f>IF('Zorad.úč.'!I6=" ","žžžžž",'Zorad.úč.'!I6)</f>
        <v>žžžžž</v>
      </c>
      <c r="L15" s="168">
        <f>'Zorad.úč.'!D6</f>
      </c>
      <c r="M15" s="168" t="e">
        <f>IF('Zorad.úč.'!E6=0," ",'Zorad.úč.'!E6)</f>
        <v>#N/A</v>
      </c>
      <c r="N15" s="168">
        <f>IF('Zorad.úč.'!F6=0," ",'Zorad.úč.'!F6)</f>
      </c>
      <c r="O15" s="168" t="e">
        <f>'Zorad.úč.'!J6</f>
        <v>#N/A</v>
      </c>
      <c r="P15" s="168" t="e">
        <f>'Zorad.úč.'!G6</f>
        <v>#N/A</v>
      </c>
      <c r="Q15" s="168" t="e">
        <f>'Zorad.úč.'!H6</f>
        <v>#N/A</v>
      </c>
      <c r="R15" s="169" t="str">
        <f>'Zorad.úč.'!I6</f>
        <v> </v>
      </c>
      <c r="S15" s="102"/>
      <c r="Y15" s="16"/>
      <c r="Z15" s="16"/>
      <c r="AA15" s="16"/>
    </row>
    <row r="16" spans="1:27" ht="19.5" customHeight="1" thickBot="1">
      <c r="A16" s="45"/>
      <c r="B16" s="164">
        <f>'Zorad.úč.'!L15</f>
        <v>10</v>
      </c>
      <c r="C16" s="238" t="str">
        <f>'Zorad.úč.'!N15</f>
        <v>w.o.</v>
      </c>
      <c r="D16" s="45"/>
      <c r="E16" s="327" t="s">
        <v>78</v>
      </c>
      <c r="F16" s="328" t="e">
        <f>VLOOKUP('Tab.zápasov'!L16,K3:O18,5,FALSE)</f>
        <v>#N/A</v>
      </c>
      <c r="G16" s="328">
        <v>60</v>
      </c>
      <c r="H16" s="329">
        <v>60</v>
      </c>
      <c r="I16" s="330">
        <f>'Všeob.údaje'!$B$6</f>
        <v>0</v>
      </c>
      <c r="J16" s="45"/>
      <c r="K16" s="167" t="str">
        <f>IF('Zorad.úč.'!I8=" ","žžžžž",'Zorad.úč.'!I8)</f>
        <v>žžžžž</v>
      </c>
      <c r="L16" s="168">
        <f>'Zorad.úč.'!D8</f>
      </c>
      <c r="M16" s="168" t="e">
        <f>IF('Zorad.úč.'!E8=0," ",'Zorad.úč.'!E8)</f>
        <v>#N/A</v>
      </c>
      <c r="N16" s="168">
        <f>IF('Zorad.úč.'!F8=0," ",'Zorad.úč.'!F8)</f>
      </c>
      <c r="O16" s="168" t="e">
        <f>'Zorad.úč.'!J8</f>
        <v>#N/A</v>
      </c>
      <c r="P16" s="168" t="e">
        <f>'Zorad.úč.'!G8</f>
        <v>#N/A</v>
      </c>
      <c r="Q16" s="168" t="e">
        <f>'Zorad.úč.'!H8</f>
        <v>#N/A</v>
      </c>
      <c r="R16" s="169" t="str">
        <f>'Zorad.úč.'!I8</f>
        <v> </v>
      </c>
      <c r="S16" s="102"/>
      <c r="Y16" s="16"/>
      <c r="Z16" s="16"/>
      <c r="AA16" s="16"/>
    </row>
    <row r="17" spans="1:27" ht="19.5" customHeight="1" thickBot="1">
      <c r="A17" s="45"/>
      <c r="B17" s="164">
        <f>'Zorad.úč.'!L16</f>
        <v>15</v>
      </c>
      <c r="C17" s="238" t="str">
        <f>'Zorad.úč.'!N16</f>
        <v>w.o.</v>
      </c>
      <c r="D17" s="45"/>
      <c r="E17" s="327" t="s">
        <v>78</v>
      </c>
      <c r="F17" s="328" t="e">
        <f>VLOOKUP('Tab.zápasov'!L17,K3:O18,5,FALSE)</f>
        <v>#N/A</v>
      </c>
      <c r="G17" s="328">
        <v>60</v>
      </c>
      <c r="H17" s="329">
        <v>60</v>
      </c>
      <c r="I17" s="330">
        <f>'Všeob.údaje'!$B$6</f>
        <v>0</v>
      </c>
      <c r="J17" s="45"/>
      <c r="K17" s="167" t="str">
        <f>IF('Zorad.úč.'!I3=" ","žžžžž",'Zorad.úč.'!I3)</f>
        <v>žžžžž</v>
      </c>
      <c r="L17" s="168">
        <f>'Zorad.úč.'!D3</f>
      </c>
      <c r="M17" s="168" t="e">
        <f>IF('Zorad.úč.'!E3=0," ",'Zorad.úč.'!E3)</f>
        <v>#N/A</v>
      </c>
      <c r="N17" s="168">
        <f>IF('Zorad.úč.'!F3=0," ",'Zorad.úč.'!F3)</f>
      </c>
      <c r="O17" s="168" t="e">
        <f>'Zorad.úč.'!J3</f>
        <v>#N/A</v>
      </c>
      <c r="P17" s="168" t="e">
        <f>'Zorad.úč.'!G3</f>
        <v>#N/A</v>
      </c>
      <c r="Q17" s="168" t="e">
        <f>'Zorad.úč.'!H3</f>
        <v>#N/A</v>
      </c>
      <c r="R17" s="169" t="str">
        <f>'Zorad.úč.'!I3</f>
        <v> </v>
      </c>
      <c r="S17" s="102"/>
      <c r="Y17" s="16"/>
      <c r="Z17" s="16"/>
      <c r="AA17" s="16"/>
    </row>
    <row r="18" spans="1:27" ht="19.5" customHeight="1" thickBot="1">
      <c r="A18" s="45"/>
      <c r="B18" s="170">
        <f>'Zorad.úč.'!L17</f>
        <v>2</v>
      </c>
      <c r="C18" s="239" t="str">
        <f>'Zorad.úč.'!N17</f>
        <v>w.o.</v>
      </c>
      <c r="D18" s="45"/>
      <c r="E18" s="331" t="s">
        <v>78</v>
      </c>
      <c r="F18" s="332" t="e">
        <f>VLOOKUP('Tab.zápasov'!L18,K3:O18,5,FALSE)</f>
        <v>#N/A</v>
      </c>
      <c r="G18" s="332">
        <v>60</v>
      </c>
      <c r="H18" s="333">
        <v>60</v>
      </c>
      <c r="I18" s="334">
        <f>'Všeob.údaje'!$B$6</f>
        <v>0</v>
      </c>
      <c r="J18" s="45"/>
      <c r="K18" s="171" t="str">
        <f>IF('Zorad.úč.'!I7=" ","žžžžž",'Zorad.úč.'!I7)</f>
        <v>žžžžž</v>
      </c>
      <c r="L18" s="172">
        <f>'Zorad.úč.'!D7</f>
      </c>
      <c r="M18" s="172" t="e">
        <f>IF('Zorad.úč.'!E7=0," ",'Zorad.úč.'!E7)</f>
        <v>#N/A</v>
      </c>
      <c r="N18" s="172">
        <f>IF('Zorad.úč.'!F7=0," ",'Zorad.úč.'!F7)</f>
      </c>
      <c r="O18" s="172" t="e">
        <f>'Zorad.úč.'!J7</f>
        <v>#N/A</v>
      </c>
      <c r="P18" s="172" t="e">
        <f>'Zorad.úč.'!G7</f>
        <v>#N/A</v>
      </c>
      <c r="Q18" s="172" t="e">
        <f>'Zorad.úč.'!H7</f>
        <v>#N/A</v>
      </c>
      <c r="R18" s="173" t="str">
        <f>'Zorad.úč.'!I7</f>
        <v> </v>
      </c>
      <c r="S18" s="102"/>
      <c r="Y18" s="16"/>
      <c r="Z18" s="16"/>
      <c r="AA18" s="16"/>
    </row>
    <row r="19" spans="1:26" ht="12.75" customHeight="1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 t="s">
        <v>2</v>
      </c>
      <c r="M19" s="151" t="s">
        <v>2</v>
      </c>
      <c r="N19" s="151" t="s">
        <v>2</v>
      </c>
      <c r="O19" s="151" t="s">
        <v>2</v>
      </c>
      <c r="P19" s="151" t="s">
        <v>2</v>
      </c>
      <c r="Q19" s="151"/>
      <c r="R19" s="151"/>
      <c r="S19" s="153"/>
      <c r="Y19" s="16"/>
      <c r="Z19" s="16"/>
    </row>
    <row r="20" spans="1:26" ht="13.5" hidden="1" thickBo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3"/>
      <c r="Y20" s="16"/>
      <c r="Z20" s="16"/>
    </row>
    <row r="21" spans="1:25" ht="12.75">
      <c r="A21" s="174"/>
      <c r="B21" s="49"/>
      <c r="C21" s="49"/>
      <c r="D21" s="49"/>
      <c r="E21" s="49"/>
      <c r="F21" s="49"/>
      <c r="G21" s="49"/>
      <c r="H21" s="49"/>
      <c r="I21" s="49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Y21" s="16"/>
    </row>
    <row r="22" spans="2:9" ht="12.75">
      <c r="B22" s="16"/>
      <c r="C22" s="16"/>
      <c r="D22" s="16"/>
      <c r="E22" s="16"/>
      <c r="F22" s="16"/>
      <c r="G22" s="16"/>
      <c r="H22" s="16"/>
      <c r="I22" s="16"/>
    </row>
    <row r="23" spans="2:9" ht="12.75">
      <c r="B23" s="16"/>
      <c r="C23" s="16"/>
      <c r="D23" s="16"/>
      <c r="E23" s="16"/>
      <c r="F23" s="16"/>
      <c r="G23" s="16"/>
      <c r="H23" s="16"/>
      <c r="I23" s="16"/>
    </row>
    <row r="24" spans="2:9" ht="12.75">
      <c r="B24" s="16"/>
      <c r="C24" s="16"/>
      <c r="D24" s="16"/>
      <c r="E24" s="16"/>
      <c r="F24" s="16"/>
      <c r="H24" s="16"/>
      <c r="I24" s="16"/>
    </row>
    <row r="25" spans="2:9" ht="12.75">
      <c r="B25" s="16"/>
      <c r="C25" s="16"/>
      <c r="D25" s="16"/>
      <c r="E25" s="16"/>
      <c r="F25" s="16"/>
      <c r="H25" s="16"/>
      <c r="I25" s="16"/>
    </row>
    <row r="26" spans="2:9" ht="12.75">
      <c r="B26" s="16"/>
      <c r="C26" s="16"/>
      <c r="D26" s="16"/>
      <c r="E26" s="16"/>
      <c r="F26" s="16"/>
      <c r="H26" s="16"/>
      <c r="I26" s="16"/>
    </row>
    <row r="27" spans="2:9" ht="12.75">
      <c r="B27" s="16"/>
      <c r="C27" s="16"/>
      <c r="D27" s="16"/>
      <c r="E27" s="16"/>
      <c r="F27" s="16"/>
      <c r="H27" s="16"/>
      <c r="I27" s="16"/>
    </row>
    <row r="28" spans="2:9" ht="12.75">
      <c r="B28" s="16"/>
      <c r="C28" s="16"/>
      <c r="D28" s="16"/>
      <c r="E28" s="16"/>
      <c r="F28" s="16"/>
      <c r="H28" s="16"/>
      <c r="I28" s="16"/>
    </row>
    <row r="29" spans="2:9" ht="12.75">
      <c r="B29" s="16"/>
      <c r="C29" s="16"/>
      <c r="D29" s="16"/>
      <c r="E29" s="16"/>
      <c r="F29" s="16"/>
      <c r="H29" s="16"/>
      <c r="I29" s="16"/>
    </row>
    <row r="30" spans="2:9" ht="12.75">
      <c r="B30" s="16"/>
      <c r="C30" s="16"/>
      <c r="D30" s="16"/>
      <c r="E30" s="16"/>
      <c r="F30" s="165"/>
      <c r="H30" s="16"/>
      <c r="I30" s="16"/>
    </row>
    <row r="31" spans="2:9" ht="12.75">
      <c r="B31" s="16"/>
      <c r="C31" s="16"/>
      <c r="D31" s="16"/>
      <c r="E31" s="16"/>
      <c r="F31" s="165"/>
      <c r="H31" s="16"/>
      <c r="I31" s="16"/>
    </row>
    <row r="32" spans="2:9" ht="12.75">
      <c r="B32" s="16"/>
      <c r="C32" s="16"/>
      <c r="D32" s="16"/>
      <c r="E32" s="16"/>
      <c r="F32" s="16"/>
      <c r="H32" s="16"/>
      <c r="I32" s="16"/>
    </row>
    <row r="33" spans="2:9" ht="12.75">
      <c r="B33" s="16"/>
      <c r="C33" s="16"/>
      <c r="D33" s="16"/>
      <c r="E33" s="16"/>
      <c r="F33" s="16"/>
      <c r="H33" s="16"/>
      <c r="I33" s="16"/>
    </row>
    <row r="34" spans="2:9" ht="12.75">
      <c r="B34" s="16"/>
      <c r="C34" s="16"/>
      <c r="D34" s="16"/>
      <c r="E34" s="16"/>
      <c r="F34" s="16"/>
      <c r="H34" s="16"/>
      <c r="I34" s="16"/>
    </row>
    <row r="35" spans="2:9" ht="12.75">
      <c r="B35" s="16"/>
      <c r="C35" s="16"/>
      <c r="D35" s="16"/>
      <c r="E35" s="16"/>
      <c r="F35" s="16"/>
      <c r="H35" s="16"/>
      <c r="I35" s="16"/>
    </row>
    <row r="36" spans="2:9" ht="12.75">
      <c r="B36" s="16"/>
      <c r="C36" s="16"/>
      <c r="D36" s="16"/>
      <c r="E36" s="16"/>
      <c r="F36" s="16"/>
      <c r="H36" s="16"/>
      <c r="I36" s="16"/>
    </row>
    <row r="37" spans="2:9" ht="12.75">
      <c r="B37" s="16"/>
      <c r="C37" s="16"/>
      <c r="D37" s="16"/>
      <c r="E37" s="16"/>
      <c r="F37" s="16"/>
      <c r="H37" s="16"/>
      <c r="I37" s="16"/>
    </row>
    <row r="38" spans="2:9" ht="12.75">
      <c r="B38" s="16"/>
      <c r="C38" s="16"/>
      <c r="D38" s="16"/>
      <c r="E38" s="16"/>
      <c r="F38" s="16"/>
      <c r="H38" s="16"/>
      <c r="I38" s="16"/>
    </row>
    <row r="39" spans="2:9" ht="12.75">
      <c r="B39" s="16"/>
      <c r="C39" s="16"/>
      <c r="D39" s="16"/>
      <c r="E39" s="16"/>
      <c r="F39" s="16"/>
      <c r="H39" s="16"/>
      <c r="I39" s="16"/>
    </row>
    <row r="40" spans="2:9" ht="12.75">
      <c r="B40" s="16"/>
      <c r="C40" s="16"/>
      <c r="D40" s="16"/>
      <c r="E40" s="16"/>
      <c r="F40" s="16"/>
      <c r="H40" s="16"/>
      <c r="I40" s="16"/>
    </row>
    <row r="41" spans="2:9" ht="12.75">
      <c r="B41" s="16"/>
      <c r="C41" s="16"/>
      <c r="D41" s="16"/>
      <c r="E41" s="16"/>
      <c r="F41" s="16"/>
      <c r="G41" s="16"/>
      <c r="H41" s="16"/>
      <c r="I41" s="16"/>
    </row>
    <row r="42" spans="2:9" ht="12.75">
      <c r="B42" s="16"/>
      <c r="C42" s="16"/>
      <c r="D42" s="16"/>
      <c r="E42" s="16"/>
      <c r="F42" s="16"/>
      <c r="G42" s="16"/>
      <c r="H42" s="16"/>
      <c r="I42" s="16"/>
    </row>
    <row r="43" spans="2:9" ht="12.75">
      <c r="B43" s="16"/>
      <c r="C43" s="16"/>
      <c r="D43" s="16"/>
      <c r="E43" s="16"/>
      <c r="F43" s="16"/>
      <c r="G43" s="16"/>
      <c r="H43" s="16"/>
      <c r="I43" s="16"/>
    </row>
    <row r="44" spans="2:9" ht="12.75">
      <c r="B44" s="16"/>
      <c r="C44" s="16"/>
      <c r="D44" s="16"/>
      <c r="E44" s="16"/>
      <c r="F44" s="16"/>
      <c r="G44" s="16"/>
      <c r="H44" s="16"/>
      <c r="I44" s="16"/>
    </row>
    <row r="45" spans="2:9" ht="12.75">
      <c r="B45" s="16"/>
      <c r="C45" s="16"/>
      <c r="D45" s="16"/>
      <c r="E45" s="16"/>
      <c r="F45" s="16"/>
      <c r="G45" s="16"/>
      <c r="H45" s="16"/>
      <c r="I45" s="16"/>
    </row>
    <row r="46" spans="2:9" ht="12.75">
      <c r="B46" s="16"/>
      <c r="C46" s="16"/>
      <c r="D46" s="16"/>
      <c r="E46" s="16"/>
      <c r="F46" s="16"/>
      <c r="G46" s="16"/>
      <c r="H46" s="16"/>
      <c r="I46" s="16"/>
    </row>
    <row r="47" spans="2:9" ht="12.75">
      <c r="B47" s="16"/>
      <c r="C47" s="16"/>
      <c r="D47" s="16"/>
      <c r="E47" s="16"/>
      <c r="F47" s="16"/>
      <c r="G47" s="16"/>
      <c r="H47" s="16"/>
      <c r="I47" s="16"/>
    </row>
    <row r="48" spans="2:9" ht="12.75">
      <c r="B48" s="16"/>
      <c r="C48" s="16"/>
      <c r="D48" s="16"/>
      <c r="E48" s="16"/>
      <c r="F48" s="16"/>
      <c r="G48" s="16"/>
      <c r="H48" s="16"/>
      <c r="I48" s="16"/>
    </row>
    <row r="49" spans="2:9" ht="12.75">
      <c r="B49" s="16"/>
      <c r="C49" s="16"/>
      <c r="D49" s="16"/>
      <c r="E49" s="16"/>
      <c r="F49" s="16"/>
      <c r="G49" s="16"/>
      <c r="H49" s="16"/>
      <c r="I49" s="16"/>
    </row>
    <row r="50" spans="2:9" ht="12.75">
      <c r="B50" s="16"/>
      <c r="C50" s="16"/>
      <c r="D50" s="16"/>
      <c r="E50" s="16"/>
      <c r="F50" s="16"/>
      <c r="G50" s="16"/>
      <c r="H50" s="16"/>
      <c r="I50" s="16"/>
    </row>
    <row r="51" spans="2:9" ht="12.75">
      <c r="B51" s="16"/>
      <c r="C51" s="16"/>
      <c r="D51" s="16"/>
      <c r="E51" s="16"/>
      <c r="F51" s="16"/>
      <c r="G51" s="16"/>
      <c r="H51" s="16"/>
      <c r="I51" s="16"/>
    </row>
    <row r="52" spans="2:9" ht="12.75">
      <c r="B52" s="16"/>
      <c r="C52" s="16"/>
      <c r="D52" s="16"/>
      <c r="E52" s="16"/>
      <c r="F52" s="16"/>
      <c r="G52" s="16"/>
      <c r="H52" s="16"/>
      <c r="I52" s="16"/>
    </row>
    <row r="53" spans="2:9" ht="12.75">
      <c r="B53" s="16"/>
      <c r="C53" s="16"/>
      <c r="D53" s="16"/>
      <c r="E53" s="16"/>
      <c r="F53" s="16"/>
      <c r="G53" s="16"/>
      <c r="H53" s="16"/>
      <c r="I53" s="16"/>
    </row>
    <row r="54" spans="2:9" ht="12.75">
      <c r="B54" s="16"/>
      <c r="C54" s="16"/>
      <c r="D54" s="16"/>
      <c r="E54" s="16"/>
      <c r="F54" s="16"/>
      <c r="G54" s="16"/>
      <c r="H54" s="16"/>
      <c r="I54" s="16"/>
    </row>
    <row r="55" spans="2:9" ht="12.75">
      <c r="B55" s="16"/>
      <c r="C55" s="16"/>
      <c r="D55" s="16"/>
      <c r="E55" s="16"/>
      <c r="F55" s="16"/>
      <c r="G55" s="16"/>
      <c r="H55" s="16"/>
      <c r="I55" s="16"/>
    </row>
    <row r="56" spans="2:9" ht="12.75">
      <c r="B56" s="16"/>
      <c r="C56" s="16"/>
      <c r="D56" s="16"/>
      <c r="E56" s="16"/>
      <c r="F56" s="16"/>
      <c r="G56" s="16"/>
      <c r="H56" s="16"/>
      <c r="I56" s="16"/>
    </row>
    <row r="57" spans="2:9" ht="12.75">
      <c r="B57" s="16"/>
      <c r="C57" s="16"/>
      <c r="D57" s="16"/>
      <c r="E57" s="16"/>
      <c r="F57" s="16"/>
      <c r="G57" s="16"/>
      <c r="H57" s="16"/>
      <c r="I57" s="16"/>
    </row>
    <row r="58" spans="2:9" ht="12.75">
      <c r="B58" s="16"/>
      <c r="C58" s="16"/>
      <c r="D58" s="16"/>
      <c r="E58" s="16"/>
      <c r="F58" s="16"/>
      <c r="G58" s="16"/>
      <c r="H58" s="16"/>
      <c r="I58" s="16"/>
    </row>
    <row r="59" spans="2:9" ht="12.75">
      <c r="B59" s="16"/>
      <c r="C59" s="16"/>
      <c r="D59" s="16"/>
      <c r="E59" s="16"/>
      <c r="F59" s="16"/>
      <c r="G59" s="16"/>
      <c r="H59" s="16"/>
      <c r="I59" s="16"/>
    </row>
    <row r="60" spans="2:9" ht="12.75">
      <c r="B60" s="16"/>
      <c r="C60" s="16"/>
      <c r="D60" s="16"/>
      <c r="E60" s="16"/>
      <c r="F60" s="16"/>
      <c r="G60" s="16"/>
      <c r="H60" s="16"/>
      <c r="I60" s="16"/>
    </row>
    <row r="61" spans="2:9" ht="12.75">
      <c r="B61" s="16"/>
      <c r="C61" s="16"/>
      <c r="D61" s="16"/>
      <c r="E61" s="16"/>
      <c r="F61" s="16"/>
      <c r="G61" s="16"/>
      <c r="H61" s="16"/>
      <c r="I61" s="16"/>
    </row>
    <row r="62" spans="2:9" ht="12.75">
      <c r="B62" s="16"/>
      <c r="C62" s="16"/>
      <c r="D62" s="16"/>
      <c r="E62" s="16"/>
      <c r="F62" s="16"/>
      <c r="G62" s="16"/>
      <c r="H62" s="16"/>
      <c r="I62" s="16"/>
    </row>
    <row r="63" spans="2:9" ht="12.75">
      <c r="B63" s="16"/>
      <c r="C63" s="16"/>
      <c r="D63" s="16"/>
      <c r="E63" s="16"/>
      <c r="F63" s="16"/>
      <c r="G63" s="16"/>
      <c r="H63" s="16"/>
      <c r="I63" s="16"/>
    </row>
    <row r="64" spans="2:9" ht="12.75">
      <c r="B64" s="16"/>
      <c r="C64" s="16"/>
      <c r="D64" s="16"/>
      <c r="E64" s="16"/>
      <c r="F64" s="16"/>
      <c r="G64" s="16"/>
      <c r="H64" s="16"/>
      <c r="I64" s="16"/>
    </row>
    <row r="65" spans="2:9" ht="12.75">
      <c r="B65" s="16"/>
      <c r="C65" s="16"/>
      <c r="D65" s="16"/>
      <c r="E65" s="16"/>
      <c r="F65" s="16"/>
      <c r="G65" s="16"/>
      <c r="H65" s="16"/>
      <c r="I65" s="16"/>
    </row>
    <row r="66" spans="2:9" ht="12.75">
      <c r="B66" s="16"/>
      <c r="C66" s="16"/>
      <c r="D66" s="16"/>
      <c r="E66" s="16"/>
      <c r="F66" s="16"/>
      <c r="G66" s="16"/>
      <c r="H66" s="16"/>
      <c r="I66" s="16"/>
    </row>
    <row r="67" spans="2:27" ht="12.75">
      <c r="B67" s="16"/>
      <c r="AA67" s="16"/>
    </row>
    <row r="68" spans="2:27" ht="12.75">
      <c r="B68" s="16"/>
      <c r="AA68" s="16"/>
    </row>
    <row r="69" spans="2:27" ht="12.75">
      <c r="B69" s="16"/>
      <c r="Z69" s="16"/>
      <c r="AA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8" ht="12.75">
      <c r="B268" s="16"/>
    </row>
    <row r="269" ht="12.75">
      <c r="B269" s="16"/>
    </row>
    <row r="270" ht="12.75">
      <c r="B270" s="16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8" ht="12.75">
      <c r="B278" s="16"/>
    </row>
    <row r="279" ht="12.75">
      <c r="B279" s="16"/>
    </row>
    <row r="280" ht="12.75">
      <c r="B280" s="16"/>
    </row>
    <row r="281" ht="12.75">
      <c r="B281" s="16"/>
    </row>
    <row r="282" ht="12.75">
      <c r="B282" s="16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4" ht="12.75">
      <c r="B294" s="16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6" ht="12.75">
      <c r="B306" s="16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2" ht="12.75">
      <c r="B362" s="16"/>
    </row>
    <row r="363" ht="12.75">
      <c r="B363" s="16"/>
    </row>
    <row r="364" ht="12.75">
      <c r="B364" s="16"/>
    </row>
    <row r="365" ht="12.75">
      <c r="B365" s="16"/>
    </row>
    <row r="366" ht="12.75">
      <c r="B366" s="16"/>
    </row>
    <row r="367" ht="12.75">
      <c r="B367" s="16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4" ht="12.75">
      <c r="B374" s="16"/>
    </row>
    <row r="375" ht="12.75">
      <c r="B375" s="16"/>
    </row>
    <row r="376" ht="12.75">
      <c r="B376" s="16"/>
    </row>
    <row r="377" ht="12.75">
      <c r="B377" s="16"/>
    </row>
    <row r="378" ht="12.75">
      <c r="B378" s="16"/>
    </row>
    <row r="379" ht="12.75">
      <c r="B379" s="16"/>
    </row>
    <row r="380" ht="12.75">
      <c r="B380" s="16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6" ht="12.75">
      <c r="B386" s="16"/>
    </row>
    <row r="387" ht="12.75">
      <c r="B387" s="16"/>
    </row>
    <row r="388" ht="12.75">
      <c r="B388" s="16"/>
    </row>
    <row r="389" ht="12.75">
      <c r="B389" s="16"/>
    </row>
    <row r="390" ht="12.75">
      <c r="B390" s="16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8" ht="12.75">
      <c r="B398" s="16"/>
    </row>
    <row r="399" ht="12.75">
      <c r="B399" s="16"/>
    </row>
    <row r="400" ht="12.75">
      <c r="B400" s="16"/>
    </row>
    <row r="401" ht="12.75">
      <c r="B401" s="16"/>
    </row>
    <row r="402" ht="12.75">
      <c r="B402" s="16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0" ht="12.75">
      <c r="B410" s="16"/>
    </row>
    <row r="411" ht="12.75">
      <c r="B411" s="16"/>
    </row>
    <row r="412" ht="12.75">
      <c r="B412" s="16"/>
    </row>
    <row r="413" ht="12.75">
      <c r="B413" s="16"/>
    </row>
    <row r="414" ht="12.75">
      <c r="B414" s="16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2" ht="12.75">
      <c r="B422" s="16"/>
    </row>
    <row r="423" ht="12.75">
      <c r="B423" s="16"/>
    </row>
    <row r="424" ht="12.75">
      <c r="B424" s="16"/>
    </row>
    <row r="425" ht="12.75">
      <c r="B425" s="16"/>
    </row>
    <row r="426" ht="12.75">
      <c r="B426" s="16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  <row r="434" ht="12.75">
      <c r="B434" s="16"/>
    </row>
    <row r="435" ht="12.75">
      <c r="B435" s="16"/>
    </row>
    <row r="436" ht="12.75">
      <c r="B436" s="16"/>
    </row>
    <row r="437" ht="12.75">
      <c r="B437" s="16"/>
    </row>
    <row r="438" ht="12.75">
      <c r="B438" s="16"/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  <row r="446" ht="12.75">
      <c r="B446" s="16"/>
    </row>
    <row r="447" ht="12.75">
      <c r="B447" s="16"/>
    </row>
    <row r="448" ht="12.75">
      <c r="B448" s="16"/>
    </row>
    <row r="449" ht="12.75">
      <c r="B449" s="16"/>
    </row>
    <row r="450" ht="12.75">
      <c r="B450" s="16"/>
    </row>
    <row r="451" ht="12.75">
      <c r="B451" s="16"/>
    </row>
    <row r="452" ht="12.75">
      <c r="B452" s="16"/>
    </row>
    <row r="453" ht="12.75">
      <c r="B453" s="16"/>
    </row>
    <row r="454" ht="12.75">
      <c r="B454" s="16"/>
    </row>
    <row r="455" ht="12.75">
      <c r="B455" s="16"/>
    </row>
    <row r="456" ht="12.75">
      <c r="B456" s="16"/>
    </row>
    <row r="457" ht="12.75">
      <c r="B457" s="16"/>
    </row>
    <row r="458" ht="12.75">
      <c r="B458" s="16"/>
    </row>
    <row r="459" ht="12.75">
      <c r="B459" s="16"/>
    </row>
    <row r="460" ht="12.75">
      <c r="B460" s="16"/>
    </row>
    <row r="461" ht="12.75">
      <c r="B461" s="16"/>
    </row>
    <row r="462" ht="12.75">
      <c r="B462" s="16"/>
    </row>
    <row r="463" ht="12.75">
      <c r="B463" s="16"/>
    </row>
    <row r="464" ht="12.75">
      <c r="B464" s="16"/>
    </row>
    <row r="465" ht="12.75">
      <c r="B465" s="16"/>
    </row>
    <row r="466" ht="12.75">
      <c r="B466" s="16"/>
    </row>
    <row r="467" ht="12.75">
      <c r="B467" s="16"/>
    </row>
    <row r="468" ht="12.75">
      <c r="B468" s="16"/>
    </row>
    <row r="469" ht="12.75">
      <c r="B469" s="16"/>
    </row>
    <row r="470" ht="12.75">
      <c r="B470" s="16"/>
    </row>
    <row r="471" ht="12.75">
      <c r="B471" s="16"/>
    </row>
    <row r="472" ht="12.75">
      <c r="B472" s="16"/>
    </row>
    <row r="473" ht="12.75">
      <c r="B473" s="16"/>
    </row>
    <row r="474" ht="12.75">
      <c r="B474" s="16"/>
    </row>
    <row r="475" ht="12.75">
      <c r="B475" s="16"/>
    </row>
    <row r="476" ht="12.75">
      <c r="B476" s="16"/>
    </row>
    <row r="477" ht="12.75">
      <c r="B477" s="16"/>
    </row>
    <row r="478" ht="12.75">
      <c r="B478" s="16"/>
    </row>
    <row r="479" ht="12.75">
      <c r="B479" s="16"/>
    </row>
    <row r="480" ht="12.75">
      <c r="B480" s="16"/>
    </row>
    <row r="481" ht="12.75">
      <c r="B481" s="16"/>
    </row>
    <row r="482" ht="12.75">
      <c r="B482" s="16"/>
    </row>
    <row r="483" ht="12.75">
      <c r="B483" s="16"/>
    </row>
    <row r="484" ht="12.75">
      <c r="B484" s="16"/>
    </row>
    <row r="485" ht="12.75">
      <c r="B485" s="16"/>
    </row>
    <row r="486" ht="12.75">
      <c r="B486" s="16"/>
    </row>
    <row r="487" ht="12.75">
      <c r="B487" s="16"/>
    </row>
    <row r="488" ht="12.75">
      <c r="B488" s="16"/>
    </row>
    <row r="489" ht="12.75">
      <c r="B489" s="16"/>
    </row>
    <row r="490" ht="12.75">
      <c r="B490" s="16"/>
    </row>
    <row r="491" ht="12.75">
      <c r="B491" s="16"/>
    </row>
    <row r="492" ht="12.75">
      <c r="B492" s="16"/>
    </row>
    <row r="493" ht="12.75">
      <c r="B493" s="16"/>
    </row>
    <row r="494" ht="12.75">
      <c r="B494" s="16"/>
    </row>
    <row r="495" ht="12.75">
      <c r="B495" s="16"/>
    </row>
    <row r="496" ht="12.75">
      <c r="B496" s="16"/>
    </row>
    <row r="497" ht="12.75">
      <c r="B497" s="16"/>
    </row>
    <row r="498" ht="12.75">
      <c r="B498" s="16"/>
    </row>
    <row r="499" ht="12.75">
      <c r="B499" s="16"/>
    </row>
    <row r="500" ht="12.75">
      <c r="B500" s="16"/>
    </row>
    <row r="501" ht="12.75">
      <c r="B501" s="16"/>
    </row>
    <row r="502" ht="12.75">
      <c r="B502" s="16"/>
    </row>
    <row r="503" ht="12.75">
      <c r="B503" s="16"/>
    </row>
    <row r="504" ht="12.75">
      <c r="B504" s="16"/>
    </row>
    <row r="505" ht="12.75">
      <c r="B505" s="16"/>
    </row>
    <row r="506" ht="12.75">
      <c r="B506" s="16"/>
    </row>
    <row r="507" ht="12.75">
      <c r="B507" s="16"/>
    </row>
    <row r="508" ht="12.75">
      <c r="B508" s="16"/>
    </row>
    <row r="509" ht="12.75">
      <c r="B509" s="16"/>
    </row>
    <row r="510" ht="12.75">
      <c r="B510" s="16"/>
    </row>
    <row r="511" ht="12.75">
      <c r="B511" s="16"/>
    </row>
    <row r="512" ht="12.75">
      <c r="B512" s="16"/>
    </row>
    <row r="513" ht="12.75">
      <c r="B513" s="16"/>
    </row>
    <row r="514" ht="12.75">
      <c r="B514" s="16"/>
    </row>
    <row r="515" ht="12.75">
      <c r="B515" s="16"/>
    </row>
    <row r="516" ht="12.75">
      <c r="B516" s="16"/>
    </row>
    <row r="517" ht="12.75">
      <c r="B517" s="16"/>
    </row>
    <row r="518" ht="12.75">
      <c r="B518" s="16"/>
    </row>
    <row r="519" ht="12.75">
      <c r="B519" s="16"/>
    </row>
    <row r="520" ht="12.75">
      <c r="B520" s="16"/>
    </row>
    <row r="521" ht="12.75">
      <c r="B521" s="16"/>
    </row>
    <row r="522" ht="12.75">
      <c r="B522" s="16"/>
    </row>
    <row r="523" ht="12.75">
      <c r="B523" s="16"/>
    </row>
    <row r="524" ht="12.75">
      <c r="B524" s="16"/>
    </row>
    <row r="525" ht="12.75">
      <c r="B525" s="16"/>
    </row>
    <row r="526" ht="12.75">
      <c r="B526" s="16"/>
    </row>
    <row r="527" ht="12.75">
      <c r="B527" s="16"/>
    </row>
    <row r="528" ht="12.75">
      <c r="B528" s="16"/>
    </row>
    <row r="529" ht="12.75">
      <c r="B529" s="16"/>
    </row>
    <row r="530" ht="12.75">
      <c r="B530" s="16"/>
    </row>
    <row r="531" ht="12.75">
      <c r="B531" s="16"/>
    </row>
    <row r="532" ht="12.75">
      <c r="B532" s="16"/>
    </row>
    <row r="533" ht="12.75">
      <c r="B533" s="16"/>
    </row>
    <row r="534" ht="12.75">
      <c r="B534" s="16"/>
    </row>
    <row r="535" ht="12.75">
      <c r="B535" s="16"/>
    </row>
    <row r="536" ht="12.75">
      <c r="B536" s="16"/>
    </row>
    <row r="537" ht="12.75">
      <c r="B537" s="16"/>
    </row>
    <row r="538" ht="12.75">
      <c r="B538" s="16"/>
    </row>
    <row r="539" ht="12.75">
      <c r="B539" s="16"/>
    </row>
    <row r="540" ht="12.75">
      <c r="B540" s="16"/>
    </row>
    <row r="541" ht="12.75">
      <c r="B541" s="16"/>
    </row>
    <row r="542" ht="12.75">
      <c r="B542" s="16"/>
    </row>
    <row r="543" ht="12.75">
      <c r="B543" s="16"/>
    </row>
    <row r="544" ht="12.75">
      <c r="B544" s="16"/>
    </row>
    <row r="545" ht="12.75">
      <c r="B545" s="16"/>
    </row>
    <row r="546" ht="12.75">
      <c r="B546" s="16"/>
    </row>
    <row r="547" ht="12.75">
      <c r="B547" s="16"/>
    </row>
    <row r="548" ht="12.75">
      <c r="B548" s="16"/>
    </row>
    <row r="549" ht="12.75">
      <c r="B549" s="16"/>
    </row>
    <row r="550" ht="12.75">
      <c r="B550" s="16"/>
    </row>
    <row r="551" ht="12.75">
      <c r="B551" s="16"/>
    </row>
    <row r="552" ht="12.75">
      <c r="B552" s="16"/>
    </row>
    <row r="553" ht="12.75">
      <c r="B553" s="16"/>
    </row>
    <row r="554" ht="12.75">
      <c r="B554" s="16"/>
    </row>
    <row r="555" ht="12.75">
      <c r="B555" s="16"/>
    </row>
    <row r="556" ht="12.75">
      <c r="B556" s="16"/>
    </row>
    <row r="557" ht="12.75">
      <c r="B557" s="16"/>
    </row>
    <row r="558" ht="12.75">
      <c r="B558" s="16"/>
    </row>
    <row r="559" ht="12.75">
      <c r="B559" s="16"/>
    </row>
    <row r="560" ht="12.75">
      <c r="B560" s="16"/>
    </row>
    <row r="561" ht="12.75">
      <c r="B561" s="16"/>
    </row>
    <row r="562" ht="12.75">
      <c r="B562" s="16"/>
    </row>
    <row r="563" ht="12.75">
      <c r="B563" s="16"/>
    </row>
    <row r="564" ht="12.75">
      <c r="B564" s="16"/>
    </row>
    <row r="565" ht="12.75">
      <c r="B565" s="16"/>
    </row>
    <row r="566" ht="12.75">
      <c r="B566" s="16"/>
    </row>
    <row r="567" ht="12.75">
      <c r="B567" s="16"/>
    </row>
    <row r="568" ht="12.75">
      <c r="B568" s="16"/>
    </row>
    <row r="569" ht="12.75">
      <c r="B569" s="16"/>
    </row>
    <row r="570" ht="12.75">
      <c r="B570" s="16"/>
    </row>
    <row r="571" ht="12.75">
      <c r="B571" s="16"/>
    </row>
    <row r="572" ht="12.75">
      <c r="B572" s="16"/>
    </row>
    <row r="573" ht="12.75">
      <c r="B573" s="16"/>
    </row>
    <row r="574" ht="12.75">
      <c r="B574" s="16"/>
    </row>
    <row r="575" ht="12.75">
      <c r="B575" s="16"/>
    </row>
    <row r="576" ht="12.75">
      <c r="B576" s="16"/>
    </row>
    <row r="577" ht="12.75">
      <c r="B577" s="16"/>
    </row>
    <row r="578" ht="12.75">
      <c r="B578" s="16"/>
    </row>
    <row r="579" ht="12.75">
      <c r="B579" s="16"/>
    </row>
    <row r="580" ht="12.75">
      <c r="B580" s="16"/>
    </row>
    <row r="581" ht="12.75">
      <c r="B581" s="16"/>
    </row>
    <row r="582" ht="12.75">
      <c r="B582" s="16"/>
    </row>
    <row r="583" ht="12.75">
      <c r="B583" s="16"/>
    </row>
    <row r="584" ht="12.75">
      <c r="B584" s="16"/>
    </row>
    <row r="585" ht="12.75">
      <c r="B585" s="16"/>
    </row>
    <row r="586" ht="12.75">
      <c r="B586" s="16"/>
    </row>
    <row r="587" ht="12.75">
      <c r="B587" s="16"/>
    </row>
    <row r="588" ht="12.75">
      <c r="B588" s="16"/>
    </row>
    <row r="589" ht="12.75">
      <c r="B589" s="16"/>
    </row>
    <row r="590" ht="12.75">
      <c r="B590" s="16"/>
    </row>
    <row r="591" ht="12.75">
      <c r="B591" s="16"/>
    </row>
    <row r="592" ht="12.75">
      <c r="B592" s="16"/>
    </row>
    <row r="593" ht="12.75">
      <c r="B593" s="16"/>
    </row>
    <row r="594" ht="12.75">
      <c r="B594" s="16"/>
    </row>
    <row r="595" ht="12.75">
      <c r="B595" s="16"/>
    </row>
    <row r="596" ht="12.75">
      <c r="B596" s="16"/>
    </row>
    <row r="597" ht="12.75">
      <c r="B597" s="16"/>
    </row>
    <row r="598" ht="12.75">
      <c r="B598" s="16"/>
    </row>
    <row r="599" ht="12.75">
      <c r="B599" s="16"/>
    </row>
    <row r="600" ht="12.75">
      <c r="B600" s="16"/>
    </row>
    <row r="601" ht="12.75">
      <c r="B601" s="16"/>
    </row>
    <row r="602" ht="12.75">
      <c r="B602" s="16"/>
    </row>
    <row r="603" ht="12.75">
      <c r="B603" s="16"/>
    </row>
    <row r="604" ht="12.75">
      <c r="B604" s="16"/>
    </row>
    <row r="605" ht="12.75">
      <c r="B605" s="16"/>
    </row>
    <row r="606" ht="12.75">
      <c r="B606" s="16"/>
    </row>
    <row r="607" ht="12.75">
      <c r="B607" s="16"/>
    </row>
    <row r="608" ht="12.75">
      <c r="B608" s="16"/>
    </row>
    <row r="609" ht="12.75">
      <c r="B609" s="16"/>
    </row>
    <row r="610" ht="12.75">
      <c r="B610" s="16"/>
    </row>
    <row r="611" ht="12.75">
      <c r="B611" s="16"/>
    </row>
    <row r="612" ht="12.75">
      <c r="B612" s="16"/>
    </row>
    <row r="613" ht="12.75">
      <c r="B613" s="16"/>
    </row>
    <row r="614" ht="12.75">
      <c r="B614" s="16"/>
    </row>
    <row r="615" ht="12.75">
      <c r="B615" s="16"/>
    </row>
    <row r="616" ht="12.75">
      <c r="B616" s="16"/>
    </row>
    <row r="617" ht="12.75">
      <c r="B617" s="16"/>
    </row>
    <row r="618" ht="12.75">
      <c r="B618" s="16"/>
    </row>
    <row r="619" ht="12.75">
      <c r="B619" s="16"/>
    </row>
    <row r="620" ht="12.75">
      <c r="B620" s="16"/>
    </row>
    <row r="621" ht="12.75">
      <c r="B621" s="16"/>
    </row>
    <row r="622" ht="12.75">
      <c r="B622" s="16"/>
    </row>
    <row r="623" ht="12.75">
      <c r="B623" s="16"/>
    </row>
    <row r="624" ht="12.75">
      <c r="B624" s="16"/>
    </row>
    <row r="625" ht="12.75">
      <c r="B625" s="16"/>
    </row>
    <row r="626" ht="12.75">
      <c r="B626" s="16"/>
    </row>
    <row r="627" ht="12.75">
      <c r="B627" s="16"/>
    </row>
    <row r="628" ht="12.75">
      <c r="B628" s="16"/>
    </row>
    <row r="629" ht="12.75">
      <c r="B629" s="16"/>
    </row>
    <row r="630" ht="12.75">
      <c r="B630" s="16"/>
    </row>
    <row r="631" ht="12.75">
      <c r="B631" s="16"/>
    </row>
    <row r="632" ht="12.75">
      <c r="B632" s="16"/>
    </row>
    <row r="633" ht="12.75">
      <c r="B633" s="16"/>
    </row>
    <row r="634" ht="12.75">
      <c r="B634" s="16"/>
    </row>
    <row r="635" ht="12.75">
      <c r="B635" s="16"/>
    </row>
    <row r="636" ht="12.75">
      <c r="B636" s="16"/>
    </row>
    <row r="637" ht="12.75">
      <c r="B637" s="16"/>
    </row>
    <row r="638" ht="12.75">
      <c r="B638" s="16"/>
    </row>
    <row r="639" ht="12.75">
      <c r="B639" s="16"/>
    </row>
    <row r="640" ht="12.75">
      <c r="B640" s="16"/>
    </row>
    <row r="641" ht="12.75">
      <c r="B641" s="16"/>
    </row>
    <row r="642" ht="12.75">
      <c r="B642" s="16"/>
    </row>
    <row r="643" ht="12.75">
      <c r="B643" s="16"/>
    </row>
    <row r="644" ht="12.75">
      <c r="B644" s="16"/>
    </row>
    <row r="645" ht="12.75">
      <c r="B645" s="16"/>
    </row>
    <row r="646" ht="12.75">
      <c r="B646" s="16"/>
    </row>
    <row r="647" ht="12.75">
      <c r="B647" s="16"/>
    </row>
    <row r="648" ht="12.75">
      <c r="B648" s="16"/>
    </row>
    <row r="649" ht="12.75">
      <c r="B649" s="16"/>
    </row>
    <row r="650" ht="12.75">
      <c r="B650" s="16"/>
    </row>
    <row r="651" ht="12.75">
      <c r="B651" s="16"/>
    </row>
    <row r="652" ht="12.75">
      <c r="B652" s="16"/>
    </row>
    <row r="653" ht="12.75">
      <c r="B653" s="16"/>
    </row>
    <row r="654" ht="12.75">
      <c r="B654" s="16"/>
    </row>
    <row r="655" ht="12.75">
      <c r="B655" s="16"/>
    </row>
    <row r="656" ht="12.75">
      <c r="B656" s="16"/>
    </row>
    <row r="657" ht="12.75">
      <c r="B657" s="16"/>
    </row>
    <row r="658" ht="12.75">
      <c r="B658" s="16"/>
    </row>
    <row r="659" ht="12.75">
      <c r="B659" s="16"/>
    </row>
    <row r="660" ht="12.75">
      <c r="B660" s="16"/>
    </row>
    <row r="661" ht="12.75">
      <c r="B661" s="16"/>
    </row>
    <row r="662" ht="12.75">
      <c r="B662" s="16"/>
    </row>
    <row r="663" ht="12.75">
      <c r="B663" s="16"/>
    </row>
    <row r="664" ht="12.75">
      <c r="B664" s="16"/>
    </row>
    <row r="665" ht="12.75">
      <c r="B665" s="16"/>
    </row>
    <row r="666" ht="12.75">
      <c r="B666" s="16"/>
    </row>
    <row r="667" ht="12.75">
      <c r="B667" s="16"/>
    </row>
    <row r="668" ht="12.75">
      <c r="B668" s="16"/>
    </row>
    <row r="669" ht="12.75">
      <c r="B669" s="16"/>
    </row>
    <row r="670" ht="12.75">
      <c r="B670" s="16"/>
    </row>
    <row r="671" ht="12.75">
      <c r="B671" s="16"/>
    </row>
    <row r="672" ht="12.75">
      <c r="B672" s="16"/>
    </row>
    <row r="673" ht="12.75">
      <c r="B673" s="16"/>
    </row>
    <row r="674" ht="12.75">
      <c r="B674" s="16"/>
    </row>
    <row r="675" ht="12.75">
      <c r="B675" s="16"/>
    </row>
    <row r="676" ht="12.75">
      <c r="B676" s="16"/>
    </row>
    <row r="677" ht="12.75">
      <c r="B677" s="16"/>
    </row>
    <row r="678" ht="12.75">
      <c r="B678" s="16"/>
    </row>
    <row r="679" ht="12.75">
      <c r="B679" s="16"/>
    </row>
    <row r="680" ht="12.75">
      <c r="B680" s="16"/>
    </row>
    <row r="681" ht="12.75">
      <c r="B681" s="16"/>
    </row>
    <row r="682" ht="12.75">
      <c r="B682" s="16"/>
    </row>
    <row r="683" ht="12.75">
      <c r="B683" s="16"/>
    </row>
    <row r="684" ht="12.75">
      <c r="B684" s="16"/>
    </row>
    <row r="685" ht="12.75">
      <c r="B685" s="16"/>
    </row>
    <row r="686" ht="12.75">
      <c r="B686" s="16"/>
    </row>
    <row r="687" ht="12.75">
      <c r="B687" s="16"/>
    </row>
    <row r="688" ht="12.75">
      <c r="B688" s="16"/>
    </row>
    <row r="689" ht="12.75">
      <c r="B689" s="16"/>
    </row>
    <row r="690" ht="12.75">
      <c r="B690" s="16"/>
    </row>
    <row r="691" ht="12.75">
      <c r="B691" s="16"/>
    </row>
    <row r="692" ht="12.75">
      <c r="B692" s="16"/>
    </row>
    <row r="693" ht="12.75">
      <c r="B693" s="16"/>
    </row>
    <row r="694" ht="12.75">
      <c r="B694" s="16"/>
    </row>
    <row r="695" ht="12.75">
      <c r="B695" s="16"/>
    </row>
    <row r="696" ht="12.75">
      <c r="B696" s="16"/>
    </row>
    <row r="697" ht="12.75">
      <c r="B697" s="16"/>
    </row>
    <row r="698" ht="12.75">
      <c r="B698" s="16"/>
    </row>
    <row r="699" ht="12.75">
      <c r="B699" s="16"/>
    </row>
    <row r="700" ht="12.75">
      <c r="B700" s="16"/>
    </row>
    <row r="701" ht="12.75">
      <c r="B701" s="16"/>
    </row>
    <row r="702" ht="12.75">
      <c r="B702" s="16"/>
    </row>
    <row r="703" ht="12.75">
      <c r="B703" s="16"/>
    </row>
    <row r="704" ht="12.75">
      <c r="B704" s="16"/>
    </row>
    <row r="705" ht="12.75">
      <c r="B705" s="16"/>
    </row>
    <row r="706" ht="12.75">
      <c r="B706" s="16"/>
    </row>
    <row r="707" ht="12.75">
      <c r="B707" s="16"/>
    </row>
    <row r="708" ht="12.75">
      <c r="B708" s="16"/>
    </row>
    <row r="709" ht="12.75">
      <c r="B709" s="16"/>
    </row>
    <row r="710" ht="12.75">
      <c r="B710" s="16"/>
    </row>
    <row r="711" ht="12.75">
      <c r="B711" s="16"/>
    </row>
    <row r="712" ht="12.75">
      <c r="B712" s="16"/>
    </row>
    <row r="713" ht="12.75">
      <c r="B713" s="16"/>
    </row>
    <row r="714" ht="12.75">
      <c r="B714" s="16"/>
    </row>
    <row r="715" ht="12.75">
      <c r="B715" s="16"/>
    </row>
    <row r="716" ht="12.75">
      <c r="B716" s="16"/>
    </row>
    <row r="717" ht="12.75">
      <c r="B717" s="16"/>
    </row>
    <row r="718" ht="12.75">
      <c r="B718" s="16"/>
    </row>
    <row r="719" ht="12.75">
      <c r="B719" s="16"/>
    </row>
    <row r="720" ht="12.75">
      <c r="B720" s="16"/>
    </row>
    <row r="721" ht="12.75">
      <c r="B721" s="16"/>
    </row>
    <row r="722" ht="12.75">
      <c r="B722" s="16"/>
    </row>
    <row r="723" ht="12.75">
      <c r="B723" s="16"/>
    </row>
    <row r="724" ht="12.75">
      <c r="B724" s="16"/>
    </row>
    <row r="725" ht="12.75">
      <c r="B725" s="16"/>
    </row>
    <row r="726" ht="12.75">
      <c r="B726" s="16"/>
    </row>
    <row r="727" ht="12.75">
      <c r="B727" s="16"/>
    </row>
    <row r="728" ht="12.75">
      <c r="B728" s="16"/>
    </row>
    <row r="729" ht="12.75">
      <c r="B729" s="16"/>
    </row>
    <row r="730" ht="12.75">
      <c r="B730" s="16"/>
    </row>
    <row r="731" ht="12.75">
      <c r="B731" s="16"/>
    </row>
    <row r="732" ht="12.75">
      <c r="B732" s="16"/>
    </row>
    <row r="733" ht="12.75">
      <c r="B733" s="16"/>
    </row>
    <row r="734" ht="12.75">
      <c r="B734" s="16"/>
    </row>
    <row r="735" ht="12.75">
      <c r="B735" s="16"/>
    </row>
    <row r="736" ht="12.75">
      <c r="B736" s="16"/>
    </row>
    <row r="737" ht="12.75">
      <c r="B737" s="16"/>
    </row>
    <row r="738" ht="12.75">
      <c r="B738" s="16"/>
    </row>
    <row r="739" ht="12.75">
      <c r="B739" s="16"/>
    </row>
    <row r="740" ht="12.75">
      <c r="B740" s="16"/>
    </row>
    <row r="741" ht="12.75">
      <c r="B741" s="16"/>
    </row>
    <row r="742" ht="12.75">
      <c r="B742" s="16"/>
    </row>
    <row r="743" ht="12.75">
      <c r="B743" s="16"/>
    </row>
    <row r="744" ht="12.75">
      <c r="B744" s="16"/>
    </row>
    <row r="745" ht="12.75">
      <c r="B745" s="16"/>
    </row>
    <row r="746" ht="12.75">
      <c r="B746" s="16"/>
    </row>
    <row r="747" ht="12.75">
      <c r="B747" s="16"/>
    </row>
    <row r="748" ht="12.75">
      <c r="B748" s="16"/>
    </row>
    <row r="749" ht="12.75">
      <c r="B749" s="16"/>
    </row>
    <row r="750" ht="12.75">
      <c r="B750" s="16"/>
    </row>
    <row r="751" ht="12.75">
      <c r="B751" s="16"/>
    </row>
    <row r="752" ht="12.75">
      <c r="B752" s="16"/>
    </row>
    <row r="753" ht="12.75">
      <c r="B753" s="16"/>
    </row>
    <row r="754" ht="12.75">
      <c r="B754" s="16"/>
    </row>
    <row r="755" ht="12.75">
      <c r="B755" s="16"/>
    </row>
    <row r="756" ht="12.75">
      <c r="B756" s="16"/>
    </row>
    <row r="757" ht="12.75">
      <c r="B757" s="16"/>
    </row>
    <row r="758" ht="12.75">
      <c r="B758" s="16"/>
    </row>
    <row r="759" ht="12.75">
      <c r="B759" s="16"/>
    </row>
    <row r="760" ht="12.75">
      <c r="B760" s="16"/>
    </row>
    <row r="761" ht="12.75">
      <c r="B761" s="16"/>
    </row>
    <row r="762" ht="12.75">
      <c r="B762" s="16"/>
    </row>
    <row r="763" ht="12.75">
      <c r="B763" s="16"/>
    </row>
    <row r="764" ht="12.75">
      <c r="B764" s="16"/>
    </row>
    <row r="765" ht="12.75">
      <c r="B765" s="16"/>
    </row>
    <row r="766" ht="12.75">
      <c r="B766" s="16"/>
    </row>
    <row r="767" ht="12.75">
      <c r="B767" s="16"/>
    </row>
    <row r="768" ht="12.75">
      <c r="B768" s="16"/>
    </row>
    <row r="769" ht="12.75">
      <c r="B769" s="16"/>
    </row>
    <row r="770" ht="12.75">
      <c r="B770" s="16"/>
    </row>
    <row r="771" ht="12.75">
      <c r="B771" s="16"/>
    </row>
    <row r="772" ht="12.75">
      <c r="B772" s="16"/>
    </row>
    <row r="773" ht="12.75">
      <c r="B773" s="16"/>
    </row>
    <row r="774" ht="12.75">
      <c r="B774" s="16"/>
    </row>
    <row r="775" ht="12.75">
      <c r="B775" s="16"/>
    </row>
    <row r="776" ht="12.75">
      <c r="B776" s="16"/>
    </row>
    <row r="777" ht="12.75">
      <c r="B777" s="16"/>
    </row>
    <row r="778" ht="12.75">
      <c r="B778" s="16"/>
    </row>
    <row r="779" ht="12.75">
      <c r="B779" s="16"/>
    </row>
    <row r="780" ht="12.75">
      <c r="B780" s="16"/>
    </row>
    <row r="781" ht="12.75">
      <c r="B781" s="16"/>
    </row>
    <row r="782" ht="12.75">
      <c r="B782" s="16"/>
    </row>
    <row r="783" ht="12.75">
      <c r="B783" s="16"/>
    </row>
    <row r="784" ht="12.75">
      <c r="B784" s="16"/>
    </row>
    <row r="785" ht="12.75">
      <c r="B785" s="16"/>
    </row>
    <row r="786" ht="12.75">
      <c r="B786" s="16"/>
    </row>
    <row r="787" ht="12.75">
      <c r="B787" s="16"/>
    </row>
    <row r="788" ht="12.75">
      <c r="B788" s="16"/>
    </row>
    <row r="789" ht="12.75">
      <c r="B789" s="16"/>
    </row>
    <row r="790" ht="12.75">
      <c r="B790" s="16"/>
    </row>
    <row r="791" ht="12.75">
      <c r="B791" s="16"/>
    </row>
    <row r="792" ht="12.75">
      <c r="B792" s="16"/>
    </row>
    <row r="793" ht="12.75">
      <c r="B793" s="16"/>
    </row>
    <row r="794" ht="12.75">
      <c r="B794" s="16"/>
    </row>
    <row r="795" ht="12.75">
      <c r="B795" s="16"/>
    </row>
    <row r="796" ht="12.75">
      <c r="B796" s="16"/>
    </row>
    <row r="797" ht="12.75">
      <c r="B797" s="16"/>
    </row>
    <row r="798" ht="12.75">
      <c r="B798" s="16"/>
    </row>
    <row r="799" ht="12.75">
      <c r="B799" s="16"/>
    </row>
    <row r="800" ht="12.75">
      <c r="B800" s="16"/>
    </row>
    <row r="801" ht="12.75">
      <c r="B801" s="16"/>
    </row>
    <row r="802" ht="12.75">
      <c r="B802" s="16"/>
    </row>
    <row r="803" ht="12.75">
      <c r="B803" s="16"/>
    </row>
    <row r="804" ht="12.75">
      <c r="B804" s="16"/>
    </row>
    <row r="805" ht="12.75">
      <c r="B805" s="16"/>
    </row>
    <row r="806" ht="12.75">
      <c r="B806" s="16"/>
    </row>
    <row r="807" ht="12.75">
      <c r="B807" s="16"/>
    </row>
    <row r="808" ht="12.75">
      <c r="B808" s="16"/>
    </row>
    <row r="809" ht="12.75">
      <c r="B809" s="16"/>
    </row>
    <row r="810" ht="12.75">
      <c r="B810" s="16"/>
    </row>
    <row r="811" ht="12.75">
      <c r="B811" s="16"/>
    </row>
    <row r="812" ht="12.75">
      <c r="B812" s="16"/>
    </row>
    <row r="813" ht="12.75">
      <c r="B813" s="16"/>
    </row>
    <row r="814" ht="12.75">
      <c r="B814" s="16"/>
    </row>
    <row r="815" ht="12.75">
      <c r="B815" s="16"/>
    </row>
    <row r="816" ht="12.75">
      <c r="B816" s="16"/>
    </row>
    <row r="817" ht="12.75">
      <c r="B817" s="16"/>
    </row>
    <row r="818" ht="12.75">
      <c r="B818" s="16"/>
    </row>
    <row r="819" ht="12.75">
      <c r="B819" s="16"/>
    </row>
    <row r="820" ht="12.75">
      <c r="B820" s="16"/>
    </row>
    <row r="821" ht="12.75">
      <c r="B821" s="16"/>
    </row>
    <row r="822" ht="12.75">
      <c r="B822" s="16"/>
    </row>
    <row r="823" ht="12.75">
      <c r="B823" s="16"/>
    </row>
    <row r="824" ht="12.75">
      <c r="B824" s="16"/>
    </row>
    <row r="825" ht="12.75">
      <c r="B825" s="16"/>
    </row>
    <row r="826" ht="12.75">
      <c r="B826" s="16"/>
    </row>
    <row r="827" ht="12.75">
      <c r="B827" s="16"/>
    </row>
    <row r="828" ht="12.75">
      <c r="B828" s="16"/>
    </row>
    <row r="829" ht="12.75">
      <c r="B829" s="16"/>
    </row>
    <row r="830" ht="12.75">
      <c r="B830" s="16"/>
    </row>
    <row r="831" ht="12.75">
      <c r="B831" s="16"/>
    </row>
    <row r="832" ht="12.75">
      <c r="B832" s="16"/>
    </row>
    <row r="833" ht="12.75">
      <c r="B833" s="16"/>
    </row>
    <row r="834" ht="12.75">
      <c r="B834" s="16"/>
    </row>
    <row r="835" ht="12.75">
      <c r="B835" s="16"/>
    </row>
    <row r="836" ht="12.75">
      <c r="B836" s="16"/>
    </row>
    <row r="837" ht="12.75">
      <c r="B837" s="16"/>
    </row>
    <row r="838" ht="12.75">
      <c r="B838" s="16"/>
    </row>
    <row r="839" ht="12.75">
      <c r="B839" s="16"/>
    </row>
    <row r="840" ht="12.75">
      <c r="B840" s="16"/>
    </row>
    <row r="841" ht="12.75">
      <c r="B841" s="16"/>
    </row>
    <row r="842" ht="12.75">
      <c r="B842" s="16"/>
    </row>
    <row r="843" ht="12.75">
      <c r="B843" s="16"/>
    </row>
    <row r="844" ht="12.75">
      <c r="B844" s="16"/>
    </row>
    <row r="845" ht="12.75">
      <c r="B845" s="16"/>
    </row>
    <row r="846" ht="12.75">
      <c r="B846" s="16"/>
    </row>
    <row r="847" ht="12.75">
      <c r="B847" s="16"/>
    </row>
    <row r="848" ht="12.75">
      <c r="B848" s="16"/>
    </row>
    <row r="849" ht="12.75">
      <c r="B849" s="16"/>
    </row>
    <row r="850" ht="12.75">
      <c r="B850" s="16"/>
    </row>
    <row r="851" ht="12.75">
      <c r="B851" s="16"/>
    </row>
    <row r="852" ht="12.75">
      <c r="B852" s="16"/>
    </row>
    <row r="853" ht="12.75">
      <c r="B853" s="16"/>
    </row>
    <row r="854" ht="12.75">
      <c r="B854" s="16"/>
    </row>
    <row r="855" ht="12.75">
      <c r="B855" s="16"/>
    </row>
    <row r="856" ht="12.75">
      <c r="B856" s="16"/>
    </row>
    <row r="857" ht="12.75">
      <c r="B857" s="16"/>
    </row>
    <row r="858" ht="12.75">
      <c r="B858" s="16"/>
    </row>
    <row r="859" ht="12.75">
      <c r="B859" s="16"/>
    </row>
    <row r="860" ht="12.75">
      <c r="B860" s="16"/>
    </row>
    <row r="861" ht="12.75">
      <c r="B861" s="16"/>
    </row>
    <row r="862" ht="12.75">
      <c r="B862" s="16"/>
    </row>
    <row r="863" ht="12.75">
      <c r="B863" s="16"/>
    </row>
    <row r="864" ht="12.75">
      <c r="B864" s="16"/>
    </row>
    <row r="865" ht="12.75">
      <c r="B865" s="16"/>
    </row>
    <row r="866" ht="12.75">
      <c r="B866" s="16"/>
    </row>
    <row r="867" ht="12.75">
      <c r="B867" s="16"/>
    </row>
    <row r="868" ht="12.75">
      <c r="B868" s="16"/>
    </row>
    <row r="869" ht="12.75">
      <c r="B869" s="16"/>
    </row>
    <row r="870" ht="12.75">
      <c r="B870" s="16"/>
    </row>
    <row r="871" ht="12.75">
      <c r="B871" s="16"/>
    </row>
    <row r="872" ht="12.75">
      <c r="B872" s="16"/>
    </row>
    <row r="873" ht="12.75">
      <c r="B873" s="16"/>
    </row>
    <row r="874" ht="12.75">
      <c r="B874" s="16"/>
    </row>
    <row r="875" ht="12.75">
      <c r="B875" s="16"/>
    </row>
    <row r="876" ht="12.75">
      <c r="B876" s="16"/>
    </row>
    <row r="877" ht="12.75">
      <c r="B877" s="16"/>
    </row>
    <row r="878" ht="12.75">
      <c r="B878" s="16"/>
    </row>
    <row r="879" ht="12.75">
      <c r="B879" s="16"/>
    </row>
    <row r="880" ht="12.75">
      <c r="B880" s="16"/>
    </row>
    <row r="881" ht="12.75">
      <c r="B881" s="16"/>
    </row>
    <row r="882" ht="12.75">
      <c r="B882" s="16"/>
    </row>
    <row r="883" ht="12.75">
      <c r="B883" s="16"/>
    </row>
    <row r="884" ht="12.75">
      <c r="B884" s="16"/>
    </row>
    <row r="885" ht="12.75">
      <c r="B885" s="16"/>
    </row>
    <row r="886" ht="12.75">
      <c r="B886" s="16"/>
    </row>
    <row r="887" ht="12.75">
      <c r="B887" s="16"/>
    </row>
    <row r="888" ht="12.75">
      <c r="B888" s="16"/>
    </row>
    <row r="889" ht="12.75">
      <c r="B889" s="16"/>
    </row>
    <row r="890" ht="12.75">
      <c r="B890" s="16"/>
    </row>
    <row r="891" ht="12.75">
      <c r="B891" s="16"/>
    </row>
    <row r="892" ht="12.75">
      <c r="B892" s="16"/>
    </row>
    <row r="893" ht="12.75">
      <c r="B893" s="16"/>
    </row>
    <row r="894" ht="12.75">
      <c r="B894" s="16"/>
    </row>
    <row r="895" ht="12.75">
      <c r="B895" s="16"/>
    </row>
    <row r="896" ht="12.75">
      <c r="B896" s="16"/>
    </row>
    <row r="897" ht="12.75">
      <c r="B897" s="16"/>
    </row>
    <row r="898" ht="12.75">
      <c r="B898" s="16"/>
    </row>
    <row r="899" ht="12.75">
      <c r="B899" s="16"/>
    </row>
    <row r="900" ht="12.75">
      <c r="B900" s="16"/>
    </row>
    <row r="901" ht="12.75">
      <c r="B901" s="16"/>
    </row>
    <row r="902" ht="12.75">
      <c r="B902" s="16"/>
    </row>
    <row r="903" ht="12.75">
      <c r="B903" s="16"/>
    </row>
    <row r="904" ht="12.75">
      <c r="B904" s="16"/>
    </row>
    <row r="905" ht="12.75">
      <c r="B905" s="16"/>
    </row>
    <row r="906" ht="12.75">
      <c r="B906" s="16"/>
    </row>
    <row r="907" ht="12.75">
      <c r="B907" s="16"/>
    </row>
    <row r="908" ht="12.75">
      <c r="B908" s="16"/>
    </row>
    <row r="909" ht="12.75">
      <c r="B909" s="16"/>
    </row>
    <row r="910" ht="12.75">
      <c r="B910" s="16"/>
    </row>
    <row r="911" ht="12.75">
      <c r="B911" s="16"/>
    </row>
    <row r="912" ht="12.75">
      <c r="B912" s="16"/>
    </row>
    <row r="913" ht="12.75">
      <c r="B913" s="16"/>
    </row>
    <row r="914" ht="12.75">
      <c r="B914" s="16"/>
    </row>
    <row r="915" ht="12.75">
      <c r="B915" s="16"/>
    </row>
    <row r="916" ht="12.75">
      <c r="B916" s="16"/>
    </row>
    <row r="917" ht="12.75">
      <c r="B917" s="16"/>
    </row>
    <row r="918" ht="12.75">
      <c r="B918" s="16"/>
    </row>
    <row r="919" ht="12.75">
      <c r="B919" s="16"/>
    </row>
    <row r="920" ht="12.75">
      <c r="B920" s="16"/>
    </row>
    <row r="921" ht="12.75">
      <c r="B921" s="16"/>
    </row>
    <row r="922" ht="12.75">
      <c r="B922" s="16"/>
    </row>
    <row r="923" ht="12.75">
      <c r="B923" s="16"/>
    </row>
    <row r="924" ht="12.75">
      <c r="B924" s="16"/>
    </row>
    <row r="925" ht="12.75">
      <c r="B925" s="16"/>
    </row>
    <row r="926" ht="12.75">
      <c r="B926" s="16"/>
    </row>
    <row r="927" ht="12.75">
      <c r="B927" s="16"/>
    </row>
    <row r="928" ht="12.75">
      <c r="B928" s="16"/>
    </row>
    <row r="929" ht="12.75">
      <c r="B929" s="16"/>
    </row>
    <row r="930" ht="12.75">
      <c r="B930" s="16"/>
    </row>
    <row r="931" ht="12.75">
      <c r="B931" s="16"/>
    </row>
    <row r="932" ht="12.75">
      <c r="B932" s="16"/>
    </row>
    <row r="933" ht="12.75">
      <c r="B933" s="16"/>
    </row>
    <row r="934" ht="12.75">
      <c r="B934" s="16"/>
    </row>
    <row r="935" ht="12.75">
      <c r="B935" s="16"/>
    </row>
    <row r="936" ht="12.75">
      <c r="B936" s="16"/>
    </row>
    <row r="937" ht="12.75">
      <c r="B937" s="16"/>
    </row>
    <row r="938" ht="12.75">
      <c r="B938" s="16"/>
    </row>
    <row r="939" ht="12.75">
      <c r="B939" s="16"/>
    </row>
    <row r="940" ht="12.75">
      <c r="B940" s="16"/>
    </row>
    <row r="941" ht="12.75">
      <c r="B941" s="16"/>
    </row>
    <row r="942" ht="12.75">
      <c r="B942" s="16"/>
    </row>
    <row r="943" ht="12.75">
      <c r="B943" s="16"/>
    </row>
    <row r="944" ht="12.75">
      <c r="B944" s="16"/>
    </row>
    <row r="945" ht="12.75">
      <c r="B945" s="16"/>
    </row>
    <row r="946" ht="12.75">
      <c r="B946" s="16"/>
    </row>
    <row r="947" ht="12.75">
      <c r="B947" s="16"/>
    </row>
    <row r="948" ht="12.75">
      <c r="B948" s="16"/>
    </row>
    <row r="949" ht="12.75">
      <c r="B949" s="16"/>
    </row>
    <row r="950" ht="12.75">
      <c r="B950" s="16"/>
    </row>
    <row r="951" ht="12.75">
      <c r="B951" s="16"/>
    </row>
    <row r="952" ht="12.75">
      <c r="B952" s="16"/>
    </row>
    <row r="953" ht="12.75">
      <c r="B953" s="16"/>
    </row>
    <row r="954" ht="12.75">
      <c r="B954" s="16"/>
    </row>
    <row r="955" ht="12.75">
      <c r="B955" s="16"/>
    </row>
    <row r="956" ht="12.75">
      <c r="B956" s="16"/>
    </row>
    <row r="957" ht="12.75">
      <c r="B957" s="16"/>
    </row>
    <row r="958" ht="12.75">
      <c r="B958" s="16"/>
    </row>
    <row r="959" ht="12.75">
      <c r="B959" s="16"/>
    </row>
    <row r="960" ht="12.75">
      <c r="B960" s="16"/>
    </row>
    <row r="961" ht="12.75">
      <c r="B961" s="16"/>
    </row>
    <row r="962" ht="12.75">
      <c r="B962" s="16"/>
    </row>
    <row r="963" ht="12.75">
      <c r="B963" s="16"/>
    </row>
    <row r="964" ht="12.75">
      <c r="B964" s="16"/>
    </row>
    <row r="965" ht="12.75">
      <c r="B965" s="16"/>
    </row>
    <row r="966" ht="12.75">
      <c r="B966" s="16"/>
    </row>
    <row r="967" ht="12.75">
      <c r="B967" s="16"/>
    </row>
    <row r="968" ht="12.75">
      <c r="B968" s="16"/>
    </row>
    <row r="969" ht="12.75">
      <c r="B969" s="16"/>
    </row>
    <row r="970" ht="12.75">
      <c r="B970" s="16"/>
    </row>
    <row r="971" ht="12.75">
      <c r="B971" s="16"/>
    </row>
    <row r="972" ht="12.75">
      <c r="B972" s="16"/>
    </row>
    <row r="973" ht="12.75">
      <c r="B973" s="16"/>
    </row>
    <row r="974" ht="12.75">
      <c r="B974" s="16"/>
    </row>
    <row r="975" ht="12.75">
      <c r="B975" s="16"/>
    </row>
    <row r="976" ht="12.75">
      <c r="B976" s="16"/>
    </row>
    <row r="977" ht="12.75">
      <c r="B977" s="16"/>
    </row>
    <row r="978" ht="12.75">
      <c r="B978" s="16"/>
    </row>
    <row r="979" ht="12.75">
      <c r="B979" s="16"/>
    </row>
    <row r="980" ht="12.75">
      <c r="B980" s="16"/>
    </row>
    <row r="981" ht="12.75">
      <c r="B981" s="16"/>
    </row>
    <row r="982" ht="12.75">
      <c r="B982" s="16"/>
    </row>
    <row r="983" ht="12.75">
      <c r="B983" s="16"/>
    </row>
    <row r="984" ht="12.75">
      <c r="B984" s="16"/>
    </row>
    <row r="985" ht="12.75">
      <c r="B985" s="16"/>
    </row>
    <row r="986" ht="12.75">
      <c r="B986" s="16"/>
    </row>
    <row r="987" ht="12.75">
      <c r="B987" s="16"/>
    </row>
    <row r="988" ht="12.75">
      <c r="B988" s="16"/>
    </row>
    <row r="989" ht="12.75">
      <c r="B989" s="16"/>
    </row>
    <row r="990" ht="12.75">
      <c r="B990" s="16"/>
    </row>
    <row r="991" ht="12.75">
      <c r="B991" s="16"/>
    </row>
    <row r="992" ht="12.75">
      <c r="B992" s="16"/>
    </row>
    <row r="993" ht="12.75">
      <c r="B993" s="16"/>
    </row>
    <row r="994" ht="12.75">
      <c r="B994" s="16"/>
    </row>
    <row r="995" ht="12.75">
      <c r="B995" s="16"/>
    </row>
    <row r="996" ht="12.75">
      <c r="B996" s="16"/>
    </row>
    <row r="997" ht="12.75">
      <c r="B997" s="16"/>
    </row>
    <row r="998" ht="12.75">
      <c r="B998" s="16"/>
    </row>
    <row r="999" ht="12.75">
      <c r="B999" s="16"/>
    </row>
    <row r="1000" ht="12.75">
      <c r="B1000" s="16"/>
    </row>
    <row r="1001" ht="12.75">
      <c r="B1001" s="16"/>
    </row>
    <row r="1002" ht="12.75">
      <c r="B1002" s="16"/>
    </row>
    <row r="1003" ht="12.75">
      <c r="B1003" s="16"/>
    </row>
    <row r="1004" ht="12.75">
      <c r="B1004" s="16"/>
    </row>
    <row r="1005" ht="12.75">
      <c r="B1005" s="16"/>
    </row>
    <row r="1006" ht="12.75">
      <c r="B1006" s="16"/>
    </row>
    <row r="1007" ht="12.75">
      <c r="B1007" s="16"/>
    </row>
    <row r="1008" ht="12.75">
      <c r="B1008" s="16"/>
    </row>
    <row r="1009" ht="12.75">
      <c r="B1009" s="16"/>
    </row>
    <row r="1010" ht="12.75">
      <c r="B1010" s="16"/>
    </row>
    <row r="1011" ht="12.75">
      <c r="B1011" s="16"/>
    </row>
    <row r="1012" ht="12.75">
      <c r="B1012" s="16"/>
    </row>
    <row r="1013" ht="12.75">
      <c r="B1013" s="16"/>
    </row>
    <row r="1014" ht="12.75">
      <c r="B1014" s="16"/>
    </row>
    <row r="1015" ht="12.75">
      <c r="B1015" s="16"/>
    </row>
    <row r="1016" ht="12.75">
      <c r="B1016" s="16"/>
    </row>
    <row r="1017" ht="12.75">
      <c r="B1017" s="16"/>
    </row>
    <row r="1018" ht="12.75">
      <c r="B1018" s="16"/>
    </row>
    <row r="1019" ht="12.75">
      <c r="B1019" s="16"/>
    </row>
    <row r="1020" ht="12.75">
      <c r="B1020" s="16"/>
    </row>
    <row r="1021" ht="12.75">
      <c r="B1021" s="16"/>
    </row>
    <row r="1022" ht="12.75">
      <c r="B1022" s="16"/>
    </row>
    <row r="1023" ht="12.75">
      <c r="B1023" s="16"/>
    </row>
    <row r="1024" ht="12.75">
      <c r="B1024" s="16"/>
    </row>
    <row r="1025" ht="12.75">
      <c r="B1025" s="16"/>
    </row>
    <row r="1026" ht="12.75">
      <c r="B1026" s="16"/>
    </row>
    <row r="1027" ht="12.75">
      <c r="B1027" s="16"/>
    </row>
    <row r="1028" ht="12.75">
      <c r="B1028" s="16"/>
    </row>
    <row r="1029" ht="12.75">
      <c r="B1029" s="16"/>
    </row>
    <row r="1030" ht="12.75">
      <c r="B1030" s="16"/>
    </row>
    <row r="1031" ht="12.75">
      <c r="B1031" s="16"/>
    </row>
    <row r="1032" ht="12.75">
      <c r="B1032" s="16"/>
    </row>
    <row r="1033" ht="12.75">
      <c r="B1033" s="16"/>
    </row>
    <row r="1034" ht="12.75">
      <c r="B1034" s="16"/>
    </row>
    <row r="1035" ht="12.75">
      <c r="B1035" s="16"/>
    </row>
    <row r="1036" ht="12.75">
      <c r="B1036" s="16"/>
    </row>
    <row r="1037" ht="12.75">
      <c r="B1037" s="16"/>
    </row>
    <row r="1038" ht="12.75">
      <c r="B1038" s="16"/>
    </row>
    <row r="1039" ht="12.75">
      <c r="B1039" s="16"/>
    </row>
    <row r="1040" ht="12.75">
      <c r="B1040" s="16"/>
    </row>
    <row r="1041" ht="12.75">
      <c r="B1041" s="16"/>
    </row>
    <row r="1042" ht="12.75">
      <c r="B1042" s="16"/>
    </row>
    <row r="1043" ht="12.75">
      <c r="B1043" s="16"/>
    </row>
    <row r="1044" ht="12.75">
      <c r="B1044" s="16"/>
    </row>
    <row r="1045" ht="12.75">
      <c r="B1045" s="16"/>
    </row>
    <row r="1046" ht="12.75">
      <c r="B1046" s="16"/>
    </row>
    <row r="1047" ht="12.75">
      <c r="B1047" s="16"/>
    </row>
    <row r="1048" ht="12.75">
      <c r="B1048" s="16"/>
    </row>
    <row r="1049" ht="12.75">
      <c r="B1049" s="16"/>
    </row>
    <row r="1050" ht="12.75">
      <c r="B1050" s="16"/>
    </row>
    <row r="1051" ht="12.75">
      <c r="B1051" s="16"/>
    </row>
    <row r="1052" ht="12.75">
      <c r="B1052" s="16"/>
    </row>
    <row r="1053" ht="12.75">
      <c r="B1053" s="16"/>
    </row>
    <row r="1054" ht="12.75">
      <c r="B1054" s="16"/>
    </row>
    <row r="1055" ht="12.75">
      <c r="B1055" s="16"/>
    </row>
    <row r="1056" ht="12.75">
      <c r="B1056" s="16"/>
    </row>
    <row r="1057" ht="12.75">
      <c r="B1057" s="16"/>
    </row>
    <row r="1058" ht="12.75">
      <c r="B1058" s="16"/>
    </row>
    <row r="1059" ht="12.75">
      <c r="B1059" s="16"/>
    </row>
    <row r="1060" ht="12.75">
      <c r="B1060" s="16"/>
    </row>
    <row r="1061" ht="12.75">
      <c r="B1061" s="16"/>
    </row>
    <row r="1062" ht="12.75">
      <c r="B1062" s="16"/>
    </row>
    <row r="1063" ht="12.75">
      <c r="B1063" s="16"/>
    </row>
    <row r="1064" ht="12.75">
      <c r="B1064" s="16"/>
    </row>
    <row r="1065" ht="12.75">
      <c r="B1065" s="16"/>
    </row>
    <row r="1066" ht="12.75">
      <c r="B1066" s="16"/>
    </row>
    <row r="1067" ht="12.75">
      <c r="B1067" s="16"/>
    </row>
    <row r="1068" ht="12.75">
      <c r="B1068" s="16"/>
    </row>
    <row r="1069" ht="12.75">
      <c r="B1069" s="16"/>
    </row>
    <row r="1070" ht="12.75">
      <c r="B1070" s="16"/>
    </row>
    <row r="1071" ht="12.75">
      <c r="B1071" s="16"/>
    </row>
    <row r="1072" ht="12.75">
      <c r="B1072" s="16"/>
    </row>
    <row r="1073" ht="12.75">
      <c r="B1073" s="16"/>
    </row>
    <row r="1074" ht="12.75">
      <c r="B1074" s="16"/>
    </row>
    <row r="1075" ht="12.75">
      <c r="B1075" s="16"/>
    </row>
    <row r="1076" ht="12.75">
      <c r="B1076" s="16"/>
    </row>
    <row r="1077" ht="12.75">
      <c r="B1077" s="16"/>
    </row>
    <row r="1078" ht="12.75">
      <c r="B1078" s="16"/>
    </row>
    <row r="1079" ht="12.75">
      <c r="B1079" s="16"/>
    </row>
    <row r="1080" ht="12.75">
      <c r="B1080" s="16"/>
    </row>
    <row r="1081" ht="12.75">
      <c r="B1081" s="16"/>
    </row>
    <row r="1082" ht="12.75">
      <c r="B1082" s="16"/>
    </row>
    <row r="1083" ht="12.75">
      <c r="B1083" s="16"/>
    </row>
    <row r="1084" ht="12.75">
      <c r="B1084" s="16"/>
    </row>
    <row r="1085" ht="12.75">
      <c r="B1085" s="16"/>
    </row>
    <row r="1086" ht="12.75">
      <c r="B1086" s="16"/>
    </row>
    <row r="1087" ht="12.75">
      <c r="B1087" s="16"/>
    </row>
    <row r="1088" ht="12.75">
      <c r="B1088" s="16"/>
    </row>
    <row r="1089" ht="12.75">
      <c r="B1089" s="16"/>
    </row>
    <row r="1090" ht="12.75">
      <c r="B1090" s="16"/>
    </row>
    <row r="1091" ht="12.75">
      <c r="B1091" s="16"/>
    </row>
    <row r="1092" ht="12.75">
      <c r="B1092" s="16"/>
    </row>
    <row r="1093" ht="12.75">
      <c r="B1093" s="16"/>
    </row>
    <row r="1094" ht="12.75">
      <c r="B1094" s="16"/>
    </row>
    <row r="1095" ht="12.75">
      <c r="B1095" s="16"/>
    </row>
    <row r="1096" ht="12.75">
      <c r="B1096" s="16"/>
    </row>
    <row r="1097" ht="12.75">
      <c r="B1097" s="16"/>
    </row>
    <row r="1098" ht="12.75">
      <c r="B1098" s="16"/>
    </row>
    <row r="1099" ht="12.75">
      <c r="B1099" s="16"/>
    </row>
    <row r="1100" ht="12.75">
      <c r="B1100" s="16"/>
    </row>
    <row r="1101" ht="12.75">
      <c r="B1101" s="16"/>
    </row>
    <row r="1102" ht="12.75">
      <c r="B1102" s="16"/>
    </row>
    <row r="1103" ht="12.75">
      <c r="B1103" s="16"/>
    </row>
    <row r="1104" ht="12.75">
      <c r="B1104" s="16"/>
    </row>
    <row r="1105" ht="12.75">
      <c r="B1105" s="16"/>
    </row>
    <row r="1106" ht="12.75">
      <c r="B1106" s="16"/>
    </row>
    <row r="1107" ht="12.75">
      <c r="B1107" s="16"/>
    </row>
    <row r="1108" ht="12.75">
      <c r="B1108" s="16"/>
    </row>
    <row r="1109" ht="12.75">
      <c r="B1109" s="16"/>
    </row>
    <row r="1110" ht="12.75">
      <c r="B1110" s="16"/>
    </row>
    <row r="1111" ht="12.75">
      <c r="B1111" s="16"/>
    </row>
    <row r="1112" ht="12.75">
      <c r="B1112" s="16"/>
    </row>
    <row r="1113" ht="12.75">
      <c r="B1113" s="16"/>
    </row>
    <row r="1114" ht="12.75">
      <c r="B1114" s="16"/>
    </row>
    <row r="1115" ht="12.75">
      <c r="B1115" s="16"/>
    </row>
    <row r="1116" ht="12.75">
      <c r="B1116" s="16"/>
    </row>
    <row r="1117" ht="12.75">
      <c r="B1117" s="16"/>
    </row>
    <row r="1118" ht="12.75">
      <c r="B1118" s="16"/>
    </row>
    <row r="1119" ht="12.75">
      <c r="B1119" s="16"/>
    </row>
    <row r="1120" ht="12.75">
      <c r="B1120" s="16"/>
    </row>
    <row r="1121" ht="12.75">
      <c r="B1121" s="16"/>
    </row>
    <row r="1122" ht="12.75">
      <c r="B1122" s="16"/>
    </row>
    <row r="1123" ht="12.75">
      <c r="B1123" s="16"/>
    </row>
    <row r="1124" ht="12.75">
      <c r="B1124" s="16"/>
    </row>
    <row r="1125" ht="12.75">
      <c r="B1125" s="16"/>
    </row>
    <row r="1126" ht="12.75">
      <c r="B1126" s="16"/>
    </row>
    <row r="1127" ht="12.75">
      <c r="B1127" s="16"/>
    </row>
    <row r="1128" ht="12.75">
      <c r="B1128" s="16"/>
    </row>
    <row r="1129" ht="12.75">
      <c r="B1129" s="16"/>
    </row>
    <row r="1130" ht="12.75">
      <c r="B1130" s="16"/>
    </row>
    <row r="1131" ht="12.75">
      <c r="B1131" s="16"/>
    </row>
    <row r="1132" ht="12.75">
      <c r="B1132" s="16"/>
    </row>
    <row r="1133" ht="12.75">
      <c r="B1133" s="16"/>
    </row>
    <row r="1134" ht="12.75">
      <c r="B1134" s="16"/>
    </row>
    <row r="1135" ht="12.75">
      <c r="B1135" s="16"/>
    </row>
    <row r="1136" ht="12.75">
      <c r="B1136" s="16"/>
    </row>
    <row r="1137" ht="12.75">
      <c r="B1137" s="16"/>
    </row>
    <row r="1138" ht="12.75">
      <c r="B1138" s="16"/>
    </row>
    <row r="1139" ht="12.75">
      <c r="B1139" s="16"/>
    </row>
    <row r="1140" ht="12.75">
      <c r="B1140" s="16"/>
    </row>
    <row r="1141" ht="12.75">
      <c r="B1141" s="16"/>
    </row>
    <row r="1142" ht="12.75">
      <c r="B1142" s="16"/>
    </row>
    <row r="1143" ht="12.75">
      <c r="B1143" s="16"/>
    </row>
    <row r="1144" ht="12.75">
      <c r="B1144" s="16"/>
    </row>
    <row r="1145" ht="12.75">
      <c r="B1145" s="16"/>
    </row>
    <row r="1146" ht="12.75">
      <c r="B1146" s="16"/>
    </row>
    <row r="1147" ht="12.75">
      <c r="B1147" s="16"/>
    </row>
    <row r="1148" ht="12.75">
      <c r="B1148" s="16"/>
    </row>
    <row r="1149" ht="12.75">
      <c r="B1149" s="16"/>
    </row>
    <row r="1150" ht="12.75">
      <c r="B1150" s="16"/>
    </row>
    <row r="1151" ht="12.75">
      <c r="B1151" s="16"/>
    </row>
    <row r="1152" ht="12.75">
      <c r="B1152" s="16"/>
    </row>
    <row r="1153" ht="12.75">
      <c r="B1153" s="16"/>
    </row>
    <row r="1154" ht="12.75">
      <c r="B1154" s="16"/>
    </row>
    <row r="1155" ht="12.75">
      <c r="B1155" s="16"/>
    </row>
    <row r="1156" ht="12.75">
      <c r="B1156" s="16"/>
    </row>
    <row r="1157" ht="12.75">
      <c r="B1157" s="16"/>
    </row>
    <row r="1158" ht="12.75">
      <c r="B1158" s="16"/>
    </row>
    <row r="1159" ht="12.75">
      <c r="B1159" s="16"/>
    </row>
    <row r="1160" ht="12.75">
      <c r="B1160" s="16"/>
    </row>
    <row r="1161" ht="12.75">
      <c r="B1161" s="16"/>
    </row>
    <row r="1162" ht="12.75">
      <c r="B1162" s="16"/>
    </row>
    <row r="1163" ht="12.75">
      <c r="B1163" s="16"/>
    </row>
    <row r="1164" ht="12.75">
      <c r="B1164" s="16"/>
    </row>
    <row r="1165" ht="12.75">
      <c r="B1165" s="16"/>
    </row>
    <row r="1166" ht="12.75">
      <c r="B1166" s="16"/>
    </row>
    <row r="1167" ht="12.75">
      <c r="B1167" s="16"/>
    </row>
    <row r="1168" ht="12.75">
      <c r="B1168" s="16"/>
    </row>
    <row r="1169" ht="12.75">
      <c r="B1169" s="16"/>
    </row>
    <row r="1170" ht="12.75">
      <c r="B1170" s="16"/>
    </row>
    <row r="1171" ht="12.75">
      <c r="B1171" s="16"/>
    </row>
    <row r="1172" ht="12.75">
      <c r="B1172" s="16"/>
    </row>
    <row r="1173" ht="12.75">
      <c r="B1173" s="16"/>
    </row>
    <row r="1174" ht="12.75">
      <c r="B1174" s="16"/>
    </row>
    <row r="1175" ht="12.75">
      <c r="B1175" s="16"/>
    </row>
    <row r="1176" ht="12.75">
      <c r="B1176" s="16"/>
    </row>
    <row r="1177" ht="12.75">
      <c r="B1177" s="16"/>
    </row>
    <row r="1178" ht="12.75">
      <c r="B1178" s="16"/>
    </row>
    <row r="1179" ht="12.75">
      <c r="B1179" s="16"/>
    </row>
    <row r="1180" ht="12.75">
      <c r="B1180" s="16"/>
    </row>
    <row r="1181" ht="12.75">
      <c r="B1181" s="16"/>
    </row>
    <row r="1182" ht="12.75">
      <c r="B1182" s="16"/>
    </row>
    <row r="1183" ht="12.75">
      <c r="B1183" s="16"/>
    </row>
    <row r="1184" ht="12.75">
      <c r="B1184" s="16"/>
    </row>
    <row r="1185" ht="12.75">
      <c r="B1185" s="16"/>
    </row>
    <row r="1186" ht="12.75">
      <c r="B1186" s="16"/>
    </row>
    <row r="1187" ht="12.75">
      <c r="B1187" s="16"/>
    </row>
    <row r="1188" ht="12.75">
      <c r="B1188" s="16"/>
    </row>
    <row r="1189" ht="12.75">
      <c r="B1189" s="16"/>
    </row>
    <row r="1190" ht="12.75">
      <c r="B1190" s="16"/>
    </row>
    <row r="1191" ht="12.75">
      <c r="B1191" s="16"/>
    </row>
    <row r="1192" ht="12.75">
      <c r="B1192" s="16"/>
    </row>
    <row r="1193" ht="12.75">
      <c r="B1193" s="16"/>
    </row>
    <row r="1194" ht="12.75">
      <c r="B1194" s="16"/>
    </row>
    <row r="1195" ht="12.75">
      <c r="B1195" s="16"/>
    </row>
    <row r="1196" ht="12.75">
      <c r="B1196" s="16"/>
    </row>
    <row r="1197" ht="12.75">
      <c r="B1197" s="16"/>
    </row>
    <row r="1198" ht="12.75">
      <c r="B1198" s="16"/>
    </row>
    <row r="1199" ht="12.75">
      <c r="B1199" s="16"/>
    </row>
    <row r="1200" ht="12.75">
      <c r="B1200" s="16"/>
    </row>
    <row r="1201" ht="12.75">
      <c r="B1201" s="16"/>
    </row>
    <row r="1202" ht="12.75">
      <c r="B1202" s="16"/>
    </row>
    <row r="1203" ht="12.75">
      <c r="B1203" s="16"/>
    </row>
    <row r="1204" ht="12.75">
      <c r="B1204" s="16"/>
    </row>
    <row r="1205" ht="12.75">
      <c r="B1205" s="16"/>
    </row>
    <row r="1206" ht="12.75">
      <c r="B1206" s="16"/>
    </row>
    <row r="1207" ht="12.75">
      <c r="B1207" s="16"/>
    </row>
    <row r="1208" ht="12.75">
      <c r="B1208" s="16"/>
    </row>
    <row r="1209" ht="12.75">
      <c r="B1209" s="16"/>
    </row>
    <row r="1210" ht="12.75">
      <c r="B1210" s="16"/>
    </row>
    <row r="1211" ht="12.75">
      <c r="B1211" s="16"/>
    </row>
    <row r="1212" ht="12.75">
      <c r="B1212" s="16"/>
    </row>
    <row r="1213" ht="12.75">
      <c r="B1213" s="16"/>
    </row>
    <row r="1214" ht="12.75">
      <c r="B1214" s="16"/>
    </row>
    <row r="1215" ht="12.75">
      <c r="B1215" s="16"/>
    </row>
    <row r="1216" ht="12.75">
      <c r="B1216" s="16"/>
    </row>
    <row r="1217" ht="12.75">
      <c r="B1217" s="16"/>
    </row>
    <row r="1218" ht="12.75">
      <c r="B1218" s="16"/>
    </row>
    <row r="1219" ht="12.75">
      <c r="B1219" s="16"/>
    </row>
    <row r="1220" ht="12.75">
      <c r="B1220" s="16"/>
    </row>
    <row r="1221" ht="12.75">
      <c r="B1221" s="16"/>
    </row>
    <row r="1222" ht="12.75">
      <c r="B1222" s="16"/>
    </row>
    <row r="1223" ht="12.75">
      <c r="B1223" s="16"/>
    </row>
    <row r="1224" ht="12.75">
      <c r="B1224" s="16"/>
    </row>
    <row r="1225" ht="12.75">
      <c r="B1225" s="16"/>
    </row>
    <row r="1226" ht="12.75">
      <c r="B1226" s="16"/>
    </row>
    <row r="1227" ht="12.75">
      <c r="B1227" s="16"/>
    </row>
    <row r="1228" ht="12.75">
      <c r="B1228" s="16"/>
    </row>
    <row r="1229" ht="12.75">
      <c r="B1229" s="16"/>
    </row>
    <row r="1230" ht="12.75">
      <c r="B1230" s="16"/>
    </row>
    <row r="1231" ht="12.75">
      <c r="B1231" s="16"/>
    </row>
    <row r="1232" ht="12.75">
      <c r="B1232" s="16"/>
    </row>
    <row r="1233" ht="12.75">
      <c r="B1233" s="16"/>
    </row>
    <row r="1234" ht="12.75">
      <c r="B1234" s="16"/>
    </row>
    <row r="1235" ht="12.75">
      <c r="B1235" s="16"/>
    </row>
    <row r="1236" ht="12.75">
      <c r="B1236" s="16"/>
    </row>
    <row r="1237" ht="12.75">
      <c r="B1237" s="16"/>
    </row>
    <row r="1238" ht="12.75">
      <c r="B1238" s="16"/>
    </row>
    <row r="1239" ht="12.75">
      <c r="B1239" s="16"/>
    </row>
    <row r="1240" ht="12.75">
      <c r="B1240" s="16"/>
    </row>
    <row r="1241" ht="12.75">
      <c r="B1241" s="16"/>
    </row>
    <row r="1242" ht="12.75">
      <c r="B1242" s="16"/>
    </row>
    <row r="1243" ht="12.75">
      <c r="B1243" s="16"/>
    </row>
    <row r="1244" ht="12.75">
      <c r="B1244" s="16"/>
    </row>
    <row r="1245" ht="12.75">
      <c r="B1245" s="16"/>
    </row>
    <row r="1246" ht="12.75">
      <c r="B1246" s="16"/>
    </row>
    <row r="1247" ht="12.75">
      <c r="B1247" s="16"/>
    </row>
    <row r="1248" ht="12.75">
      <c r="B1248" s="16"/>
    </row>
    <row r="1249" ht="12.75">
      <c r="B1249" s="16"/>
    </row>
    <row r="1250" ht="12.75">
      <c r="B1250" s="16"/>
    </row>
    <row r="1251" ht="12.75">
      <c r="B1251" s="16"/>
    </row>
    <row r="1252" ht="12.75">
      <c r="B1252" s="16"/>
    </row>
    <row r="1253" ht="12.75">
      <c r="B1253" s="16"/>
    </row>
    <row r="1254" ht="12.75">
      <c r="B1254" s="16"/>
    </row>
    <row r="1255" ht="12.75">
      <c r="B1255" s="16"/>
    </row>
    <row r="1256" ht="12.75">
      <c r="B1256" s="16"/>
    </row>
    <row r="1257" ht="12.75">
      <c r="B1257" s="16"/>
    </row>
    <row r="1258" ht="12.75">
      <c r="B1258" s="16"/>
    </row>
    <row r="1259" ht="12.75">
      <c r="B1259" s="16"/>
    </row>
    <row r="1260" ht="12.75">
      <c r="B1260" s="16"/>
    </row>
    <row r="1261" ht="12.75">
      <c r="B1261" s="16"/>
    </row>
    <row r="1262" ht="12.75">
      <c r="B1262" s="16"/>
    </row>
    <row r="1263" ht="12.75">
      <c r="B1263" s="16"/>
    </row>
    <row r="1264" ht="12.75">
      <c r="B1264" s="16"/>
    </row>
    <row r="1265" ht="12.75">
      <c r="B1265" s="16"/>
    </row>
    <row r="1266" ht="12.75">
      <c r="B1266" s="16"/>
    </row>
    <row r="1267" ht="12.75">
      <c r="B1267" s="16"/>
    </row>
    <row r="1268" ht="12.75">
      <c r="B1268" s="16"/>
    </row>
    <row r="1269" ht="12.75">
      <c r="B1269" s="16"/>
    </row>
    <row r="1270" ht="12.75">
      <c r="B1270" s="16"/>
    </row>
    <row r="1271" ht="12.75">
      <c r="B1271" s="16"/>
    </row>
    <row r="1272" ht="12.75">
      <c r="B1272" s="16"/>
    </row>
    <row r="1273" ht="12.75">
      <c r="B1273" s="16"/>
    </row>
    <row r="1274" ht="12.75">
      <c r="B1274" s="16"/>
    </row>
    <row r="1275" ht="12.75">
      <c r="B1275" s="16"/>
    </row>
    <row r="1276" ht="12.75">
      <c r="B1276" s="16"/>
    </row>
    <row r="1277" ht="12.75">
      <c r="B1277" s="16"/>
    </row>
    <row r="1278" ht="12.75">
      <c r="B1278" s="16"/>
    </row>
    <row r="1279" ht="12.75">
      <c r="B1279" s="16"/>
    </row>
    <row r="1280" ht="12.75">
      <c r="B1280" s="16"/>
    </row>
    <row r="1281" ht="12.75">
      <c r="B1281" s="16"/>
    </row>
    <row r="1282" ht="12.75">
      <c r="B1282" s="16"/>
    </row>
    <row r="1283" ht="12.75">
      <c r="B1283" s="16"/>
    </row>
    <row r="1284" ht="12.75">
      <c r="B1284" s="16"/>
    </row>
    <row r="1285" ht="12.75">
      <c r="B1285" s="16"/>
    </row>
    <row r="1286" ht="12.75">
      <c r="B1286" s="16"/>
    </row>
    <row r="1287" ht="12.75">
      <c r="B1287" s="16"/>
    </row>
    <row r="1288" ht="12.75">
      <c r="B1288" s="16"/>
    </row>
    <row r="1289" ht="12.75">
      <c r="B1289" s="16"/>
    </row>
    <row r="1290" ht="12.75">
      <c r="B1290" s="16"/>
    </row>
    <row r="1291" ht="12.75">
      <c r="B1291" s="16"/>
    </row>
    <row r="1292" ht="12.75">
      <c r="B1292" s="16"/>
    </row>
    <row r="1293" ht="12.75">
      <c r="B1293" s="16"/>
    </row>
    <row r="1294" ht="12.75">
      <c r="B1294" s="16"/>
    </row>
    <row r="1295" ht="12.75">
      <c r="B1295" s="16"/>
    </row>
    <row r="1296" ht="12.75">
      <c r="B1296" s="16"/>
    </row>
    <row r="1297" ht="12.75">
      <c r="B1297" s="16"/>
    </row>
    <row r="1298" ht="12.75">
      <c r="B1298" s="16"/>
    </row>
    <row r="1299" ht="12.75">
      <c r="B1299" s="16"/>
    </row>
    <row r="1300" ht="12.75">
      <c r="B1300" s="16"/>
    </row>
    <row r="1301" ht="12.75">
      <c r="B1301" s="16"/>
    </row>
    <row r="1302" ht="12.75">
      <c r="B1302" s="16"/>
    </row>
    <row r="1303" ht="12.75">
      <c r="B1303" s="16"/>
    </row>
    <row r="1304" ht="12.75">
      <c r="B1304" s="16"/>
    </row>
    <row r="1305" ht="12.75">
      <c r="B1305" s="16"/>
    </row>
    <row r="1306" ht="12.75">
      <c r="B1306" s="16"/>
    </row>
    <row r="1307" ht="12.75">
      <c r="B1307" s="16"/>
    </row>
    <row r="1308" ht="12.75">
      <c r="B1308" s="16"/>
    </row>
    <row r="1309" ht="12.75">
      <c r="B1309" s="16"/>
    </row>
    <row r="1310" ht="12.75">
      <c r="B1310" s="16"/>
    </row>
    <row r="1311" ht="12.75">
      <c r="B1311" s="16"/>
    </row>
    <row r="1312" ht="12.75">
      <c r="B1312" s="16"/>
    </row>
    <row r="1313" ht="12.75">
      <c r="B1313" s="16"/>
    </row>
    <row r="1314" ht="12.75">
      <c r="B1314" s="16"/>
    </row>
    <row r="1315" ht="12.75">
      <c r="B1315" s="16"/>
    </row>
    <row r="1316" ht="12.75">
      <c r="B1316" s="16"/>
    </row>
    <row r="1317" ht="12.75">
      <c r="B1317" s="16"/>
    </row>
    <row r="1318" ht="12.75">
      <c r="B1318" s="16"/>
    </row>
    <row r="1319" ht="12.75">
      <c r="B1319" s="16"/>
    </row>
    <row r="1320" ht="12.75">
      <c r="B1320" s="16"/>
    </row>
    <row r="1321" ht="12.75">
      <c r="B1321" s="16"/>
    </row>
    <row r="1322" ht="12.75">
      <c r="B1322" s="16"/>
    </row>
    <row r="1323" ht="12.75">
      <c r="B1323" s="16"/>
    </row>
    <row r="1324" ht="12.75">
      <c r="B1324" s="16"/>
    </row>
    <row r="1325" ht="12.75">
      <c r="B1325" s="16"/>
    </row>
    <row r="1326" ht="12.75">
      <c r="B1326" s="16"/>
    </row>
    <row r="1327" ht="12.75">
      <c r="B1327" s="16"/>
    </row>
    <row r="1328" ht="12.75">
      <c r="B1328" s="16"/>
    </row>
    <row r="1329" ht="12.75">
      <c r="B1329" s="16"/>
    </row>
    <row r="1330" ht="12.75">
      <c r="B1330" s="16"/>
    </row>
    <row r="1331" ht="12.75">
      <c r="B1331" s="16"/>
    </row>
    <row r="1332" ht="12.75">
      <c r="B1332" s="16"/>
    </row>
    <row r="1333" ht="12.75">
      <c r="B1333" s="16"/>
    </row>
    <row r="1334" ht="12.75">
      <c r="B1334" s="16"/>
    </row>
    <row r="1335" ht="12.75">
      <c r="B1335" s="16"/>
    </row>
    <row r="1336" ht="12.75">
      <c r="B1336" s="16"/>
    </row>
    <row r="1337" ht="12.75">
      <c r="B1337" s="16"/>
    </row>
    <row r="1338" ht="12.75">
      <c r="B1338" s="16"/>
    </row>
    <row r="1339" ht="12.75">
      <c r="B1339" s="16"/>
    </row>
    <row r="1340" ht="12.75">
      <c r="B1340" s="16"/>
    </row>
    <row r="1341" ht="12.75">
      <c r="B1341" s="16"/>
    </row>
    <row r="1342" ht="12.75">
      <c r="B1342" s="16"/>
    </row>
    <row r="1343" ht="12.75">
      <c r="B1343" s="16"/>
    </row>
    <row r="1344" ht="12.75">
      <c r="B1344" s="16"/>
    </row>
    <row r="1345" ht="12.75">
      <c r="B1345" s="16"/>
    </row>
    <row r="1346" ht="12.75">
      <c r="B1346" s="16"/>
    </row>
    <row r="1347" ht="12.75">
      <c r="B1347" s="16"/>
    </row>
    <row r="1348" ht="12.75">
      <c r="B1348" s="16"/>
    </row>
    <row r="1349" ht="12.75">
      <c r="B1349" s="16"/>
    </row>
    <row r="1350" ht="12.75">
      <c r="B1350" s="16"/>
    </row>
    <row r="1351" ht="12.75">
      <c r="B1351" s="16"/>
    </row>
    <row r="1352" ht="12.75">
      <c r="B1352" s="16"/>
    </row>
    <row r="1353" ht="12.75">
      <c r="B1353" s="16"/>
    </row>
    <row r="1354" ht="12.75">
      <c r="B1354" s="16"/>
    </row>
    <row r="1355" ht="12.75">
      <c r="B1355" s="16"/>
    </row>
    <row r="1356" ht="12.75">
      <c r="B1356" s="16"/>
    </row>
    <row r="1357" ht="12.75">
      <c r="B1357" s="16"/>
    </row>
    <row r="1358" ht="12.75">
      <c r="B1358" s="16"/>
    </row>
    <row r="1359" ht="12.75">
      <c r="B1359" s="16"/>
    </row>
    <row r="1360" ht="12.75">
      <c r="B1360" s="16"/>
    </row>
    <row r="1361" ht="12.75">
      <c r="B1361" s="16"/>
    </row>
    <row r="1362" ht="12.75">
      <c r="B1362" s="16"/>
    </row>
    <row r="1363" ht="12.75">
      <c r="B1363" s="16"/>
    </row>
    <row r="1364" ht="12.75">
      <c r="B1364" s="16"/>
    </row>
    <row r="1365" ht="12.75">
      <c r="B1365" s="16"/>
    </row>
    <row r="1366" ht="12.75">
      <c r="B1366" s="16"/>
    </row>
    <row r="1367" ht="12.75">
      <c r="B1367" s="16"/>
    </row>
    <row r="1368" ht="12.75">
      <c r="B1368" s="16"/>
    </row>
    <row r="1369" ht="12.75">
      <c r="B1369" s="16"/>
    </row>
    <row r="1370" ht="12.75">
      <c r="B1370" s="16"/>
    </row>
    <row r="1371" ht="12.75">
      <c r="B1371" s="16"/>
    </row>
    <row r="1372" ht="12.75">
      <c r="B1372" s="16"/>
    </row>
    <row r="1373" ht="12.75">
      <c r="B1373" s="16"/>
    </row>
    <row r="1374" ht="12.75">
      <c r="B1374" s="16"/>
    </row>
    <row r="1375" ht="12.75">
      <c r="B1375" s="16"/>
    </row>
    <row r="1376" ht="12.75">
      <c r="B1376" s="16"/>
    </row>
    <row r="1377" ht="12.75">
      <c r="B1377" s="16"/>
    </row>
    <row r="1378" ht="12.75">
      <c r="B1378" s="16"/>
    </row>
    <row r="1379" ht="12.75">
      <c r="B1379" s="16"/>
    </row>
    <row r="1380" ht="12.75">
      <c r="B1380" s="16"/>
    </row>
    <row r="1381" ht="12.75">
      <c r="B1381" s="16"/>
    </row>
    <row r="1382" ht="12.75">
      <c r="B1382" s="16"/>
    </row>
    <row r="1383" ht="12.75">
      <c r="B1383" s="16"/>
    </row>
    <row r="1384" ht="12.75">
      <c r="B1384" s="16"/>
    </row>
    <row r="1385" ht="12.75">
      <c r="B1385" s="16"/>
    </row>
    <row r="1386" ht="12.75">
      <c r="B1386" s="16"/>
    </row>
    <row r="1387" ht="12.75">
      <c r="B1387" s="16"/>
    </row>
    <row r="1388" ht="12.75">
      <c r="B1388" s="16"/>
    </row>
    <row r="1389" ht="12.75">
      <c r="B1389" s="16"/>
    </row>
    <row r="1390" ht="12.75">
      <c r="B1390" s="16"/>
    </row>
    <row r="1391" ht="12.75">
      <c r="B1391" s="16"/>
    </row>
    <row r="1392" ht="12.75">
      <c r="B1392" s="16"/>
    </row>
    <row r="1393" ht="12.75">
      <c r="B1393" s="16"/>
    </row>
    <row r="1394" ht="12.75">
      <c r="B1394" s="16"/>
    </row>
    <row r="1395" ht="12.75">
      <c r="B1395" s="16"/>
    </row>
    <row r="1396" ht="12.75">
      <c r="B1396" s="16"/>
    </row>
    <row r="1397" ht="12.75">
      <c r="B1397" s="16"/>
    </row>
    <row r="1398" ht="12.75">
      <c r="B1398" s="16"/>
    </row>
    <row r="1399" ht="12.75">
      <c r="B1399" s="16"/>
    </row>
    <row r="1400" ht="12.75">
      <c r="B1400" s="16"/>
    </row>
    <row r="1401" ht="12.75">
      <c r="B1401" s="16"/>
    </row>
    <row r="1402" ht="12.75">
      <c r="B1402" s="16"/>
    </row>
    <row r="1403" ht="12.75">
      <c r="B1403" s="16"/>
    </row>
    <row r="1404" ht="12.75">
      <c r="B1404" s="16"/>
    </row>
    <row r="1405" ht="12.75">
      <c r="B1405" s="16"/>
    </row>
    <row r="1406" ht="12.75">
      <c r="B1406" s="16"/>
    </row>
    <row r="1407" ht="12.75">
      <c r="B1407" s="16"/>
    </row>
    <row r="1408" ht="12.75">
      <c r="B1408" s="16"/>
    </row>
    <row r="1409" ht="12.75">
      <c r="B1409" s="16"/>
    </row>
    <row r="1410" ht="12.75">
      <c r="B1410" s="16"/>
    </row>
    <row r="1411" ht="12.75">
      <c r="B1411" s="16"/>
    </row>
    <row r="1412" ht="12.75">
      <c r="B1412" s="16"/>
    </row>
    <row r="1413" ht="12.75">
      <c r="B1413" s="16"/>
    </row>
    <row r="1414" ht="12.75">
      <c r="B1414" s="16"/>
    </row>
    <row r="1415" ht="12.75">
      <c r="B1415" s="16"/>
    </row>
    <row r="1416" ht="12.75">
      <c r="B1416" s="16"/>
    </row>
    <row r="1417" ht="12.75">
      <c r="B1417" s="16"/>
    </row>
    <row r="1418" ht="12.75">
      <c r="B1418" s="16"/>
    </row>
    <row r="1419" ht="12.75">
      <c r="B1419" s="16"/>
    </row>
    <row r="1420" ht="12.75">
      <c r="B1420" s="16"/>
    </row>
    <row r="1421" ht="12.75">
      <c r="B1421" s="16"/>
    </row>
    <row r="1422" ht="12.75">
      <c r="B1422" s="16"/>
    </row>
    <row r="1423" ht="12.75">
      <c r="B1423" s="16"/>
    </row>
    <row r="1424" ht="12.75">
      <c r="B1424" s="16"/>
    </row>
    <row r="1425" ht="12.75">
      <c r="B1425" s="16"/>
    </row>
    <row r="1426" ht="12.75">
      <c r="B1426" s="16"/>
    </row>
    <row r="1427" ht="12.75">
      <c r="B1427" s="16"/>
    </row>
    <row r="1428" ht="12.75">
      <c r="B1428" s="16"/>
    </row>
    <row r="1429" ht="12.75">
      <c r="B1429" s="16"/>
    </row>
    <row r="1430" ht="12.75">
      <c r="B1430" s="16"/>
    </row>
    <row r="1431" ht="12.75">
      <c r="B1431" s="16"/>
    </row>
    <row r="1432" ht="12.75">
      <c r="B1432" s="16"/>
    </row>
    <row r="1433" ht="12.75">
      <c r="B1433" s="16"/>
    </row>
    <row r="1434" ht="12.75">
      <c r="B1434" s="16"/>
    </row>
    <row r="1435" ht="12.75">
      <c r="B1435" s="16"/>
    </row>
    <row r="1436" ht="12.75">
      <c r="B1436" s="16"/>
    </row>
    <row r="1437" ht="12.75">
      <c r="B1437" s="16"/>
    </row>
    <row r="1438" ht="12.75">
      <c r="B1438" s="16"/>
    </row>
    <row r="1439" ht="12.75">
      <c r="B1439" s="16"/>
    </row>
    <row r="1440" ht="12.75">
      <c r="B1440" s="16"/>
    </row>
    <row r="1441" ht="12.75">
      <c r="B1441" s="16"/>
    </row>
    <row r="1442" ht="12.75">
      <c r="B1442" s="16"/>
    </row>
    <row r="1443" ht="12.75">
      <c r="B1443" s="16"/>
    </row>
    <row r="1444" ht="12.75">
      <c r="B1444" s="16"/>
    </row>
    <row r="1445" ht="12.75">
      <c r="B1445" s="16"/>
    </row>
    <row r="1446" ht="12.75">
      <c r="B1446" s="16"/>
    </row>
    <row r="1447" ht="12.75">
      <c r="B1447" s="16"/>
    </row>
    <row r="1448" ht="12.75">
      <c r="B1448" s="16"/>
    </row>
    <row r="1449" ht="12.75">
      <c r="B1449" s="16"/>
    </row>
    <row r="1450" ht="12.75">
      <c r="B1450" s="16"/>
    </row>
    <row r="1451" ht="12.75">
      <c r="B1451" s="16"/>
    </row>
    <row r="1452" ht="12.75">
      <c r="B1452" s="16"/>
    </row>
    <row r="1453" ht="12.75">
      <c r="B1453" s="16"/>
    </row>
    <row r="1454" ht="12.75">
      <c r="B1454" s="16"/>
    </row>
    <row r="1455" ht="12.75">
      <c r="B1455" s="16"/>
    </row>
    <row r="1456" ht="12.75">
      <c r="B1456" s="16"/>
    </row>
    <row r="1457" ht="12.75">
      <c r="B1457" s="16"/>
    </row>
    <row r="1458" ht="12.75">
      <c r="B1458" s="16"/>
    </row>
    <row r="1459" ht="12.75">
      <c r="B1459" s="16"/>
    </row>
    <row r="1460" ht="12.75">
      <c r="B1460" s="16"/>
    </row>
    <row r="1461" ht="12.75">
      <c r="B1461" s="16"/>
    </row>
    <row r="1462" ht="12.75">
      <c r="B1462" s="16"/>
    </row>
    <row r="1463" ht="12.75">
      <c r="B1463" s="16"/>
    </row>
    <row r="1464" ht="12.75">
      <c r="B1464" s="16"/>
    </row>
    <row r="1465" ht="12.75">
      <c r="B1465" s="16"/>
    </row>
    <row r="1466" ht="12.75">
      <c r="B1466" s="16"/>
    </row>
    <row r="1467" ht="12.75">
      <c r="B1467" s="16"/>
    </row>
    <row r="1468" ht="12.75">
      <c r="B1468" s="16"/>
    </row>
    <row r="1469" ht="12.75">
      <c r="B1469" s="16"/>
    </row>
    <row r="1470" ht="12.75">
      <c r="B1470" s="16"/>
    </row>
    <row r="1471" ht="12.75">
      <c r="B1471" s="16"/>
    </row>
    <row r="1472" ht="12.75">
      <c r="B1472" s="16"/>
    </row>
    <row r="1473" ht="12.75">
      <c r="B1473" s="16"/>
    </row>
    <row r="1474" ht="12.75">
      <c r="B1474" s="16"/>
    </row>
    <row r="1475" ht="12.75">
      <c r="B1475" s="16"/>
    </row>
    <row r="1476" ht="12.75">
      <c r="B1476" s="16"/>
    </row>
    <row r="1477" ht="12.75">
      <c r="B1477" s="16"/>
    </row>
    <row r="1478" ht="12.75">
      <c r="B1478" s="16"/>
    </row>
    <row r="1479" ht="12.75">
      <c r="B1479" s="16"/>
    </row>
    <row r="1480" ht="12.75">
      <c r="B1480" s="16"/>
    </row>
    <row r="1481" ht="12.75">
      <c r="B1481" s="16"/>
    </row>
    <row r="1482" ht="12.75">
      <c r="B1482" s="16"/>
    </row>
    <row r="1483" ht="12.75">
      <c r="B1483" s="16"/>
    </row>
    <row r="1484" ht="12.75">
      <c r="B1484" s="16"/>
    </row>
    <row r="1485" ht="12.75">
      <c r="B1485" s="16"/>
    </row>
    <row r="1486" ht="12.75">
      <c r="B1486" s="16"/>
    </row>
    <row r="1487" ht="12.75">
      <c r="B1487" s="16"/>
    </row>
    <row r="1488" ht="12.75">
      <c r="B1488" s="16"/>
    </row>
    <row r="1489" ht="12.75">
      <c r="B1489" s="16"/>
    </row>
    <row r="1490" ht="12.75">
      <c r="B1490" s="16"/>
    </row>
    <row r="1491" ht="12.75">
      <c r="B1491" s="16"/>
    </row>
    <row r="1492" ht="12.75">
      <c r="B1492" s="16"/>
    </row>
    <row r="1493" ht="12.75">
      <c r="B1493" s="16"/>
    </row>
    <row r="1494" ht="12.75">
      <c r="B1494" s="16"/>
    </row>
    <row r="1495" ht="12.75">
      <c r="B1495" s="16"/>
    </row>
    <row r="1496" ht="12.75">
      <c r="B1496" s="16"/>
    </row>
    <row r="1497" ht="12.75">
      <c r="B1497" s="16"/>
    </row>
    <row r="1498" ht="12.75">
      <c r="B1498" s="16"/>
    </row>
    <row r="1499" ht="12.75">
      <c r="B1499" s="16"/>
    </row>
    <row r="1500" ht="12.75">
      <c r="B1500" s="16"/>
    </row>
    <row r="1501" ht="12.75">
      <c r="B1501" s="16"/>
    </row>
    <row r="1502" ht="12.75">
      <c r="B1502" s="16"/>
    </row>
    <row r="1503" ht="12.75">
      <c r="B1503" s="16"/>
    </row>
    <row r="1504" ht="12.75">
      <c r="B1504" s="16"/>
    </row>
    <row r="1505" ht="12.75">
      <c r="B1505" s="16"/>
    </row>
    <row r="1506" ht="12.75">
      <c r="B1506" s="16"/>
    </row>
    <row r="1507" ht="12.75">
      <c r="B1507" s="16"/>
    </row>
    <row r="1508" ht="12.75">
      <c r="B1508" s="16"/>
    </row>
    <row r="1509" ht="12.75">
      <c r="B1509" s="16"/>
    </row>
    <row r="1510" ht="12.75">
      <c r="B1510" s="16"/>
    </row>
    <row r="1511" ht="12.75">
      <c r="B1511" s="16"/>
    </row>
    <row r="1512" ht="12.75">
      <c r="B1512" s="16"/>
    </row>
    <row r="1513" ht="12.75">
      <c r="B1513" s="16"/>
    </row>
    <row r="1514" ht="12.75">
      <c r="B1514" s="16"/>
    </row>
    <row r="1515" ht="12.75">
      <c r="B1515" s="16"/>
    </row>
    <row r="1516" ht="12.75">
      <c r="B1516" s="16"/>
    </row>
    <row r="1517" ht="12.75">
      <c r="B1517" s="16"/>
    </row>
    <row r="1518" ht="12.75">
      <c r="B1518" s="16"/>
    </row>
    <row r="1519" ht="12.75">
      <c r="B1519" s="16"/>
    </row>
    <row r="1520" ht="12.75">
      <c r="B1520" s="16"/>
    </row>
    <row r="1521" ht="12.75">
      <c r="B1521" s="16"/>
    </row>
    <row r="1522" ht="12.75">
      <c r="B1522" s="16"/>
    </row>
    <row r="1523" ht="12.75">
      <c r="B1523" s="16"/>
    </row>
    <row r="1524" ht="12.75">
      <c r="B1524" s="16"/>
    </row>
    <row r="1525" ht="12.75">
      <c r="B1525" s="16"/>
    </row>
    <row r="1526" ht="12.75">
      <c r="B1526" s="16"/>
    </row>
    <row r="1527" ht="12.75">
      <c r="B1527" s="16"/>
    </row>
    <row r="1528" ht="12.75">
      <c r="B1528" s="16"/>
    </row>
    <row r="1529" ht="12.75">
      <c r="B1529" s="16"/>
    </row>
    <row r="1530" ht="12.75">
      <c r="B1530" s="16"/>
    </row>
    <row r="1531" ht="12.75">
      <c r="B1531" s="16"/>
    </row>
    <row r="1532" ht="12.75">
      <c r="B1532" s="16"/>
    </row>
    <row r="1533" ht="12.75">
      <c r="B1533" s="16"/>
    </row>
    <row r="1534" ht="12.75">
      <c r="B1534" s="16"/>
    </row>
    <row r="1535" ht="12.75">
      <c r="B1535" s="16"/>
    </row>
    <row r="1536" ht="12.75">
      <c r="B1536" s="16"/>
    </row>
    <row r="1537" ht="12.75">
      <c r="B1537" s="16"/>
    </row>
    <row r="1538" ht="12.75">
      <c r="B1538" s="16"/>
    </row>
    <row r="1539" ht="12.75">
      <c r="B1539" s="16"/>
    </row>
    <row r="1540" ht="12.75">
      <c r="B1540" s="16"/>
    </row>
    <row r="1541" ht="12.75">
      <c r="B1541" s="16"/>
    </row>
    <row r="1542" ht="12.75">
      <c r="B1542" s="16"/>
    </row>
    <row r="1543" ht="12.75">
      <c r="B1543" s="16"/>
    </row>
    <row r="1544" ht="12.75">
      <c r="B1544" s="16"/>
    </row>
    <row r="1545" ht="12.75">
      <c r="B1545" s="16"/>
    </row>
    <row r="1546" ht="12.75">
      <c r="B1546" s="16"/>
    </row>
    <row r="1547" ht="12.75">
      <c r="B1547" s="16"/>
    </row>
    <row r="1548" ht="12.75">
      <c r="B1548" s="16"/>
    </row>
    <row r="1549" ht="12.75">
      <c r="B1549" s="16"/>
    </row>
    <row r="1550" ht="12.75">
      <c r="B1550" s="16"/>
    </row>
    <row r="1551" ht="12.75">
      <c r="B1551" s="16"/>
    </row>
    <row r="1552" ht="12.75">
      <c r="B1552" s="16"/>
    </row>
    <row r="1553" ht="12.75">
      <c r="B1553" s="16"/>
    </row>
    <row r="1554" ht="12.75">
      <c r="B1554" s="16"/>
    </row>
    <row r="1555" ht="12.75">
      <c r="B1555" s="16"/>
    </row>
    <row r="1556" ht="12.75">
      <c r="B1556" s="16"/>
    </row>
    <row r="1557" ht="12.75">
      <c r="B1557" s="16"/>
    </row>
    <row r="1558" ht="12.75">
      <c r="B1558" s="16"/>
    </row>
    <row r="1559" ht="12.75">
      <c r="B1559" s="16"/>
    </row>
    <row r="1560" ht="12.75">
      <c r="B1560" s="16"/>
    </row>
    <row r="1561" ht="12.75">
      <c r="B1561" s="16"/>
    </row>
    <row r="1562" ht="12.75">
      <c r="B1562" s="16"/>
    </row>
    <row r="1563" ht="12.75">
      <c r="B1563" s="16"/>
    </row>
    <row r="1564" ht="12.75">
      <c r="B1564" s="16"/>
    </row>
    <row r="1565" ht="12.75">
      <c r="B1565" s="16"/>
    </row>
    <row r="1566" ht="12.75">
      <c r="B1566" s="16"/>
    </row>
    <row r="1567" ht="12.75">
      <c r="B1567" s="16"/>
    </row>
    <row r="1568" ht="12.75">
      <c r="B1568" s="16"/>
    </row>
    <row r="1569" ht="12.75">
      <c r="B1569" s="16"/>
    </row>
    <row r="1570" ht="12.75">
      <c r="B1570" s="16"/>
    </row>
    <row r="1571" ht="12.75">
      <c r="B1571" s="16"/>
    </row>
    <row r="1572" ht="12.75">
      <c r="B1572" s="16"/>
    </row>
    <row r="1573" ht="12.75">
      <c r="B1573" s="16"/>
    </row>
    <row r="1574" ht="12.75">
      <c r="B1574" s="16"/>
    </row>
    <row r="1575" ht="12.75">
      <c r="B1575" s="1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W19"/>
  <sheetViews>
    <sheetView zoomScale="85" zoomScaleNormal="85" workbookViewId="0" topLeftCell="A1">
      <selection activeCell="G45" sqref="G45"/>
    </sheetView>
  </sheetViews>
  <sheetFormatPr defaultColWidth="9.00390625" defaultRowHeight="12.75"/>
  <cols>
    <col min="1" max="1" width="7.125" style="174" customWidth="1"/>
    <col min="2" max="2" width="10.875" style="174" customWidth="1"/>
    <col min="3" max="3" width="10.125" style="174" customWidth="1"/>
    <col min="4" max="4" width="19.25390625" style="174" customWidth="1"/>
    <col min="5" max="5" width="15.625" style="174" customWidth="1"/>
    <col min="6" max="6" width="6.875" style="174" customWidth="1"/>
    <col min="7" max="7" width="28.125" style="174" customWidth="1"/>
    <col min="8" max="8" width="5.875" style="174" customWidth="1"/>
    <col min="9" max="9" width="28.875" style="174" customWidth="1"/>
    <col min="10" max="10" width="35.625" style="174" customWidth="1"/>
    <col min="11" max="11" width="2.125" style="174" customWidth="1"/>
    <col min="12" max="12" width="12.125" style="174" customWidth="1"/>
    <col min="13" max="13" width="17.625" style="174" customWidth="1"/>
    <col min="14" max="14" width="20.00390625" style="174" customWidth="1"/>
    <col min="15" max="16384" width="9.125" style="174" customWidth="1"/>
  </cols>
  <sheetData>
    <row r="1" spans="1:12" ht="15.75" customHeight="1" thickBot="1">
      <c r="A1" s="241" t="s">
        <v>50</v>
      </c>
      <c r="B1" s="241" t="s">
        <v>40</v>
      </c>
      <c r="C1" s="241" t="s">
        <v>52</v>
      </c>
      <c r="D1" s="241" t="s">
        <v>36</v>
      </c>
      <c r="E1" s="241" t="s">
        <v>37</v>
      </c>
      <c r="F1" s="241" t="s">
        <v>38</v>
      </c>
      <c r="G1" s="241" t="s">
        <v>0</v>
      </c>
      <c r="H1" s="241" t="s">
        <v>39</v>
      </c>
      <c r="I1" s="241" t="s">
        <v>48</v>
      </c>
      <c r="J1" s="241" t="s">
        <v>49</v>
      </c>
      <c r="K1" s="244"/>
      <c r="L1" s="242" t="s">
        <v>51</v>
      </c>
    </row>
    <row r="2" spans="1:23" ht="12.75">
      <c r="A2" s="164">
        <v>1</v>
      </c>
      <c r="B2" s="166">
        <f>Účastníci!J3</f>
      </c>
      <c r="C2" s="166">
        <f>IF(OR(B2="",B2=0),999999,B2)</f>
        <v>999999</v>
      </c>
      <c r="D2" s="165">
        <f>TRIM(Účastníci!B3)</f>
      </c>
      <c r="E2" s="165" t="e">
        <f>IF(Účastníci!C3=0," ",TRIM(Účastníci!C3))</f>
        <v>#N/A</v>
      </c>
      <c r="F2" s="165">
        <f>IF(Účastníci!F3=0," ",TRIM(Účastníci!F3))</f>
      </c>
      <c r="G2" s="165" t="e">
        <f>IF(Účastníci!G3=0," ",TRIM(Účastníci!G3))</f>
        <v>#N/A</v>
      </c>
      <c r="H2" s="165" t="e">
        <f>IF(Účastníci!H3=0," ",TRIM(Účastníci!H3))</f>
        <v>#N/A</v>
      </c>
      <c r="I2" s="165" t="str">
        <f>IF(C2&lt;999999,TRIM(CONCATENATE(IF(F2&lt;&gt;" ",CONCATENATE(D2," ",F2),D2),IF('Všeob.údaje'!$B$13="A",CONCATENATE(" (",H2,")"),"")))," ")</f>
        <v> </v>
      </c>
      <c r="J2" s="165" t="e">
        <f>TRIM(CONCATENATE(D2," ",E2,IF(AND(F2&lt;&gt;"",MID(F2,1,1)&lt;&gt;MID(E2,1,1),MID(F2,1,1)&lt;&gt;"."),CONCATENATE(" ",F2),"")))</f>
        <v>#N/A</v>
      </c>
      <c r="K2" s="165"/>
      <c r="L2" s="175">
        <v>1</v>
      </c>
      <c r="M2" s="165" t="str">
        <f>VLOOKUP(L2,tab_uc_pornas,9)</f>
        <v> </v>
      </c>
      <c r="N2" s="165" t="str">
        <f>IF(M2=" ",'Všeob.údaje'!$B$10,'Zorad.úč.'!M2)</f>
        <v>w.o.</v>
      </c>
      <c r="O2" s="165">
        <f>Účastníci!W3</f>
        <v>0</v>
      </c>
      <c r="P2" s="165">
        <f>IF(OR(O2="",O2=0),999999,O2)</f>
        <v>999999</v>
      </c>
      <c r="Q2" s="165"/>
      <c r="R2" s="165"/>
      <c r="S2" s="165"/>
      <c r="T2" s="165"/>
      <c r="U2" s="165"/>
      <c r="V2" s="165"/>
      <c r="W2" s="165"/>
    </row>
    <row r="3" spans="1:23" ht="12.75">
      <c r="A3" s="164">
        <f>A2+1</f>
        <v>2</v>
      </c>
      <c r="B3" s="166">
        <f>Účastníci!J5</f>
      </c>
      <c r="C3" s="166">
        <f aca="true" t="shared" si="0" ref="C3:C17">IF(OR(B3="",B3=0),999999,B3)</f>
        <v>999999</v>
      </c>
      <c r="D3" s="165">
        <f>TRIM(Účastníci!B5)</f>
      </c>
      <c r="E3" s="165" t="e">
        <f>IF(Účastníci!C5=0," ",TRIM(Účastníci!C5))</f>
        <v>#N/A</v>
      </c>
      <c r="F3" s="165">
        <f>IF(Účastníci!F5=0," ",TRIM(Účastníci!F5))</f>
      </c>
      <c r="G3" s="165" t="e">
        <f>IF(Účastníci!G5=0," ",TRIM(Účastníci!G5))</f>
        <v>#N/A</v>
      </c>
      <c r="H3" s="165" t="e">
        <f>IF(Účastníci!H5=0," ",TRIM(Účastníci!H5))</f>
        <v>#N/A</v>
      </c>
      <c r="I3" s="165" t="str">
        <f>IF(C3&lt;999999,TRIM(CONCATENATE(IF(F3&lt;&gt;" ",CONCATENATE(D3," ",F3),D3),IF('Všeob.údaje'!$B$13="A",CONCATENATE(" (",H3,")"),"")))," ")</f>
        <v> </v>
      </c>
      <c r="J3" s="165" t="e">
        <f aca="true" t="shared" si="1" ref="J3:J17">TRIM(CONCATENATE(D3," ",E3,IF(AND(F3&lt;&gt;"",MID(F3,1,1)&lt;&gt;MID(E3,1,1),MID(F3,1,1)&lt;&gt;"."),CONCATENATE(" ",F3),"")))</f>
        <v>#N/A</v>
      </c>
      <c r="K3" s="165"/>
      <c r="L3" s="176">
        <v>16</v>
      </c>
      <c r="M3" s="165" t="str">
        <f aca="true" t="shared" si="2" ref="M3:M17">VLOOKUP(L3,tab_uc_pornas,9)</f>
        <v> </v>
      </c>
      <c r="N3" s="165" t="str">
        <f>IF(M3=" ",'Všeob.údaje'!$B$10,'Zorad.úč.'!M3)</f>
        <v>w.o.</v>
      </c>
      <c r="O3" s="165"/>
      <c r="P3" s="165"/>
      <c r="Q3" s="165"/>
      <c r="R3" s="165"/>
      <c r="S3" s="165"/>
      <c r="T3" s="165"/>
      <c r="U3" s="165"/>
      <c r="V3" s="165"/>
      <c r="W3" s="165"/>
    </row>
    <row r="4" spans="1:23" ht="12.75">
      <c r="A4" s="164">
        <f aca="true" t="shared" si="3" ref="A4:A17">A3+1</f>
        <v>3</v>
      </c>
      <c r="B4" s="166">
        <f>Účastníci!J10</f>
      </c>
      <c r="C4" s="166">
        <f t="shared" si="0"/>
        <v>999999</v>
      </c>
      <c r="D4" s="165">
        <f>TRIM(Účastníci!B10)</f>
      </c>
      <c r="E4" s="165" t="e">
        <f>IF(Účastníci!C10=0," ",TRIM(Účastníci!C10))</f>
        <v>#N/A</v>
      </c>
      <c r="F4" s="165">
        <f>IF(Účastníci!F10=0," ",TRIM(Účastníci!F10))</f>
      </c>
      <c r="G4" s="165" t="e">
        <f>IF(Účastníci!G10=0," ",TRIM(Účastníci!G10))</f>
        <v>#N/A</v>
      </c>
      <c r="H4" s="165" t="e">
        <f>IF(Účastníci!H10=0," ",TRIM(Účastníci!H10))</f>
        <v>#N/A</v>
      </c>
      <c r="I4" s="165" t="str">
        <f>IF(C4&lt;999999,TRIM(CONCATENATE(IF(F4&lt;&gt;" ",CONCATENATE(D4," ",F4),D4),IF('Všeob.údaje'!$B$13="A",CONCATENATE(" (",H4,")"),"")))," ")</f>
        <v> </v>
      </c>
      <c r="J4" s="165" t="e">
        <f t="shared" si="1"/>
        <v>#N/A</v>
      </c>
      <c r="K4" s="165"/>
      <c r="L4" s="176">
        <v>9</v>
      </c>
      <c r="M4" s="165" t="str">
        <f t="shared" si="2"/>
        <v> </v>
      </c>
      <c r="N4" s="165" t="str">
        <f>IF(M4=" ",'Všeob.údaje'!$B$10,'Zorad.úč.'!M4)</f>
        <v>w.o.</v>
      </c>
      <c r="O4" s="165"/>
      <c r="P4" s="165"/>
      <c r="Q4" s="165"/>
      <c r="R4" s="165"/>
      <c r="S4" s="165"/>
      <c r="T4" s="165"/>
      <c r="U4" s="165"/>
      <c r="V4" s="165"/>
      <c r="W4" s="165"/>
    </row>
    <row r="5" spans="1:23" ht="12.75">
      <c r="A5" s="164">
        <f t="shared" si="3"/>
        <v>4</v>
      </c>
      <c r="B5" s="166">
        <f>Účastníci!J8</f>
      </c>
      <c r="C5" s="166">
        <f t="shared" si="0"/>
        <v>999999</v>
      </c>
      <c r="D5" s="165">
        <f>TRIM(Účastníci!B8)</f>
      </c>
      <c r="E5" s="165" t="e">
        <f>IF(Účastníci!C8=0," ",TRIM(Účastníci!C8))</f>
        <v>#N/A</v>
      </c>
      <c r="F5" s="165">
        <f>IF(Účastníci!F8=0," ",TRIM(Účastníci!F8))</f>
      </c>
      <c r="G5" s="165" t="e">
        <f>IF(Účastníci!G8=0," ",TRIM(Účastníci!G8))</f>
        <v>#N/A</v>
      </c>
      <c r="H5" s="165" t="e">
        <f>IF(Účastníci!H8=0," ",TRIM(Účastníci!H8))</f>
        <v>#N/A</v>
      </c>
      <c r="I5" s="165" t="str">
        <f>IF(C5&lt;999999,TRIM(CONCATENATE(IF(F5&lt;&gt;" ",CONCATENATE(D5," ",F5),D5),IF('Všeob.údaje'!$B$13="A",CONCATENATE(" (",H5,")"),"")))," ")</f>
        <v> </v>
      </c>
      <c r="J5" s="165" t="e">
        <f t="shared" si="1"/>
        <v>#N/A</v>
      </c>
      <c r="K5" s="165"/>
      <c r="L5" s="176">
        <v>8</v>
      </c>
      <c r="M5" s="165" t="str">
        <f t="shared" si="2"/>
        <v> </v>
      </c>
      <c r="N5" s="165" t="str">
        <f>IF(M5=" ",'Všeob.údaje'!$B$10,'Zorad.úč.'!M5)</f>
        <v>w.o.</v>
      </c>
      <c r="O5" s="165"/>
      <c r="P5" s="165"/>
      <c r="Q5" s="165"/>
      <c r="R5" s="165"/>
      <c r="S5" s="165"/>
      <c r="T5" s="165"/>
      <c r="U5" s="165"/>
      <c r="V5" s="165"/>
      <c r="W5" s="165"/>
    </row>
    <row r="6" spans="1:23" ht="12.75">
      <c r="A6" s="164">
        <f t="shared" si="3"/>
        <v>5</v>
      </c>
      <c r="B6" s="166">
        <f>Účastníci!J16</f>
      </c>
      <c r="C6" s="166">
        <f t="shared" si="0"/>
        <v>999999</v>
      </c>
      <c r="D6" s="165">
        <f>TRIM(Účastníci!B16)</f>
      </c>
      <c r="E6" s="165" t="e">
        <f>IF(Účastníci!C16=0," ",TRIM(Účastníci!C16))</f>
        <v>#N/A</v>
      </c>
      <c r="F6" s="165">
        <f>IF(Účastníci!F16=0," ",TRIM(Účastníci!F16))</f>
      </c>
      <c r="G6" s="165" t="e">
        <f>IF(Účastníci!G16=0," ",TRIM(Účastníci!G16))</f>
        <v>#N/A</v>
      </c>
      <c r="H6" s="165" t="e">
        <f>IF(Účastníci!H16=0," ",TRIM(Účastníci!H16))</f>
        <v>#N/A</v>
      </c>
      <c r="I6" s="165" t="str">
        <f>IF(C6&lt;999999,TRIM(CONCATENATE(IF(F6&lt;&gt;" ",CONCATENATE(D6," ",F6),D6),IF('Všeob.údaje'!$B$13="A",CONCATENATE(" (",H6,")"),"")))," ")</f>
        <v> </v>
      </c>
      <c r="J6" s="165" t="e">
        <f t="shared" si="1"/>
        <v>#N/A</v>
      </c>
      <c r="K6" s="165"/>
      <c r="L6" s="176">
        <v>5</v>
      </c>
      <c r="M6" s="165" t="str">
        <f t="shared" si="2"/>
        <v> </v>
      </c>
      <c r="N6" s="165" t="str">
        <f>IF(M6=" ",'Všeob.údaje'!$B$10,'Zorad.úč.'!M6)</f>
        <v>w.o.</v>
      </c>
      <c r="O6" s="165"/>
      <c r="P6" s="165"/>
      <c r="Q6" s="165"/>
      <c r="R6" s="165"/>
      <c r="S6" s="165"/>
      <c r="T6" s="165"/>
      <c r="U6" s="165"/>
      <c r="V6" s="165"/>
      <c r="W6" s="165"/>
    </row>
    <row r="7" spans="1:23" ht="12.75">
      <c r="A7" s="164">
        <f t="shared" si="3"/>
        <v>6</v>
      </c>
      <c r="B7" s="166">
        <f>Účastníci!J15</f>
      </c>
      <c r="C7" s="166">
        <f t="shared" si="0"/>
        <v>999999</v>
      </c>
      <c r="D7" s="165">
        <f>TRIM(Účastníci!B15)</f>
      </c>
      <c r="E7" s="165" t="e">
        <f>IF(Účastníci!C15=0," ",TRIM(Účastníci!C15))</f>
        <v>#N/A</v>
      </c>
      <c r="F7" s="165">
        <f>IF(Účastníci!F15=0," ",TRIM(Účastníci!F15))</f>
      </c>
      <c r="G7" s="165" t="e">
        <f>IF(Účastníci!G15=0," ",TRIM(Účastníci!G15))</f>
        <v>#N/A</v>
      </c>
      <c r="H7" s="165" t="e">
        <f>IF(Účastníci!H15=0," ",TRIM(Účastníci!H15))</f>
        <v>#N/A</v>
      </c>
      <c r="I7" s="165" t="str">
        <f>IF(C7&lt;999999,TRIM(CONCATENATE(IF(F7&lt;&gt;" ",CONCATENATE(D7," ",F7),D7),IF('Všeob.údaje'!$B$13="A",CONCATENATE(" (",H7,")"),"")))," ")</f>
        <v> </v>
      </c>
      <c r="J7" s="165" t="e">
        <f t="shared" si="1"/>
        <v>#N/A</v>
      </c>
      <c r="K7" s="165"/>
      <c r="L7" s="176">
        <v>12</v>
      </c>
      <c r="M7" s="165" t="str">
        <f t="shared" si="2"/>
        <v> </v>
      </c>
      <c r="N7" s="165" t="str">
        <f>IF(M7=" ",'Všeob.údaje'!$B$10,'Zorad.úč.'!M7)</f>
        <v>w.o.</v>
      </c>
      <c r="O7" s="165"/>
      <c r="P7" s="165"/>
      <c r="Q7" s="165"/>
      <c r="R7" s="165"/>
      <c r="S7" s="165"/>
      <c r="T7" s="165"/>
      <c r="U7" s="165"/>
      <c r="V7" s="165"/>
      <c r="W7" s="165"/>
    </row>
    <row r="8" spans="1:23" ht="12.75">
      <c r="A8" s="164">
        <f t="shared" si="3"/>
        <v>7</v>
      </c>
      <c r="B8" s="166">
        <f>Účastníci!J9</f>
      </c>
      <c r="C8" s="166">
        <f t="shared" si="0"/>
        <v>999999</v>
      </c>
      <c r="D8" s="165">
        <f>TRIM(Účastníci!B9)</f>
      </c>
      <c r="E8" s="165" t="e">
        <f>IF(Účastníci!C9=0," ",TRIM(Účastníci!C9))</f>
        <v>#N/A</v>
      </c>
      <c r="F8" s="165">
        <f>IF(Účastníci!F9=0," ",TRIM(Účastníci!F9))</f>
      </c>
      <c r="G8" s="165" t="e">
        <f>IF(Účastníci!G9=0," ",TRIM(Účastníci!G9))</f>
        <v>#N/A</v>
      </c>
      <c r="H8" s="165" t="e">
        <f>IF(Účastníci!H9=0," ",TRIM(Účastníci!H9))</f>
        <v>#N/A</v>
      </c>
      <c r="I8" s="165" t="str">
        <f>IF(C8&lt;999999,TRIM(CONCATENATE(IF(F8&lt;&gt;" ",CONCATENATE(D8," ",F8),D8),IF('Všeob.údaje'!$B$13="A",CONCATENATE(" (",H8,")"),"")))," ")</f>
        <v> </v>
      </c>
      <c r="J8" s="165" t="e">
        <f t="shared" si="1"/>
        <v>#N/A</v>
      </c>
      <c r="K8" s="165"/>
      <c r="L8" s="176">
        <v>13</v>
      </c>
      <c r="M8" s="165" t="str">
        <f t="shared" si="2"/>
        <v> </v>
      </c>
      <c r="N8" s="165" t="str">
        <f>IF(M8=" ",'Všeob.údaje'!$B$10,'Zorad.úč.'!M8)</f>
        <v>w.o.</v>
      </c>
      <c r="O8" s="165"/>
      <c r="P8" s="165"/>
      <c r="Q8" s="165"/>
      <c r="R8" s="165"/>
      <c r="S8" s="165"/>
      <c r="T8" s="165"/>
      <c r="U8" s="165"/>
      <c r="V8" s="165"/>
      <c r="W8" s="165"/>
    </row>
    <row r="9" spans="1:23" ht="12.75">
      <c r="A9" s="164">
        <f t="shared" si="3"/>
        <v>8</v>
      </c>
      <c r="B9" s="166">
        <f>Účastníci!J11</f>
      </c>
      <c r="C9" s="166">
        <f t="shared" si="0"/>
        <v>999999</v>
      </c>
      <c r="D9" s="165">
        <f>TRIM(Účastníci!B11)</f>
      </c>
      <c r="E9" s="165" t="e">
        <f>IF(Účastníci!C11=0," ",TRIM(Účastníci!C11))</f>
        <v>#N/A</v>
      </c>
      <c r="F9" s="165">
        <f>IF(Účastníci!F11=0," ",TRIM(Účastníci!F11))</f>
      </c>
      <c r="G9" s="165" t="e">
        <f>IF(Účastníci!G11=0," ",TRIM(Účastníci!G11))</f>
        <v>#N/A</v>
      </c>
      <c r="H9" s="165" t="e">
        <f>IF(Účastníci!H11=0," ",TRIM(Účastníci!H11))</f>
        <v>#N/A</v>
      </c>
      <c r="I9" s="165" t="str">
        <f>IF(C9&lt;999999,TRIM(CONCATENATE(IF(F9&lt;&gt;" ",CONCATENATE(D9," ",F9),D9),IF('Všeob.údaje'!$B$13="A",CONCATENATE(" (",H9,")"),"")))," ")</f>
        <v> </v>
      </c>
      <c r="J9" s="165" t="e">
        <f t="shared" si="1"/>
        <v>#N/A</v>
      </c>
      <c r="K9" s="165"/>
      <c r="L9" s="176">
        <v>4</v>
      </c>
      <c r="M9" s="165" t="str">
        <f t="shared" si="2"/>
        <v> </v>
      </c>
      <c r="N9" s="165" t="str">
        <f>IF(M9=" ",'Všeob.údaje'!$B$10,'Zorad.úč.'!M9)</f>
        <v>w.o.</v>
      </c>
      <c r="O9" s="165"/>
      <c r="P9" s="165"/>
      <c r="Q9" s="165"/>
      <c r="R9" s="165"/>
      <c r="S9" s="165"/>
      <c r="T9" s="165"/>
      <c r="U9" s="165"/>
      <c r="V9" s="165"/>
      <c r="W9" s="165"/>
    </row>
    <row r="10" spans="1:23" ht="12.75">
      <c r="A10" s="164">
        <f t="shared" si="3"/>
        <v>9</v>
      </c>
      <c r="B10" s="166">
        <f>Účastníci!J4</f>
      </c>
      <c r="C10" s="166">
        <f t="shared" si="0"/>
        <v>999999</v>
      </c>
      <c r="D10" s="165">
        <f>TRIM(Účastníci!B4)</f>
      </c>
      <c r="E10" s="165" t="e">
        <f>IF(Účastníci!C4=0," ",TRIM(Účastníci!C4))</f>
        <v>#N/A</v>
      </c>
      <c r="F10" s="165">
        <f>IF(Účastníci!F4=0," ",TRIM(Účastníci!F4))</f>
      </c>
      <c r="G10" s="165" t="e">
        <f>IF(Účastníci!G4=0," ",TRIM(Účastníci!G4))</f>
        <v>#N/A</v>
      </c>
      <c r="H10" s="165" t="e">
        <f>IF(Účastníci!H4=0," ",TRIM(Účastníci!H4))</f>
        <v>#N/A</v>
      </c>
      <c r="I10" s="165" t="str">
        <f>IF(C10&lt;999999,TRIM(CONCATENATE(IF(F10&lt;&gt;" ",CONCATENATE(D10," ",F10),D10),IF('Všeob.údaje'!$B$13="A",CONCATENATE(" (",H10,")"),"")))," ")</f>
        <v> </v>
      </c>
      <c r="J10" s="165" t="e">
        <f t="shared" si="1"/>
        <v>#N/A</v>
      </c>
      <c r="K10" s="165"/>
      <c r="L10" s="176">
        <v>3</v>
      </c>
      <c r="M10" s="165" t="str">
        <f t="shared" si="2"/>
        <v> </v>
      </c>
      <c r="N10" s="165" t="str">
        <f>IF(M10=" ",'Všeob.údaje'!$B$10,'Zorad.úč.'!M10)</f>
        <v>w.o.</v>
      </c>
      <c r="O10" s="165"/>
      <c r="P10" s="165"/>
      <c r="Q10" s="165"/>
      <c r="R10" s="165"/>
      <c r="S10" s="165"/>
      <c r="T10" s="165"/>
      <c r="U10" s="165"/>
      <c r="V10" s="165"/>
      <c r="W10" s="165"/>
    </row>
    <row r="11" spans="1:23" ht="12.75">
      <c r="A11" s="164">
        <f t="shared" si="3"/>
        <v>10</v>
      </c>
      <c r="B11" s="166">
        <f>Účastníci!J12</f>
      </c>
      <c r="C11" s="166">
        <f t="shared" si="0"/>
        <v>999999</v>
      </c>
      <c r="D11" s="165">
        <f>TRIM(Účastníci!B12)</f>
      </c>
      <c r="E11" s="165" t="e">
        <f>IF(Účastníci!C12=0," ",TRIM(Účastníci!C12))</f>
        <v>#N/A</v>
      </c>
      <c r="F11" s="165">
        <f>IF(Účastníci!F12=0," ",TRIM(Účastníci!F12))</f>
      </c>
      <c r="G11" s="165" t="e">
        <f>IF(Účastníci!G12=0," ",TRIM(Účastníci!G12))</f>
        <v>#N/A</v>
      </c>
      <c r="H11" s="165" t="e">
        <f>IF(Účastníci!H12=0," ",TRIM(Účastníci!H12))</f>
        <v>#N/A</v>
      </c>
      <c r="I11" s="165" t="str">
        <f>IF(C11&lt;999999,TRIM(CONCATENATE(IF(F11&lt;&gt;" ",CONCATENATE(D11," ",F11),D11),IF('Všeob.údaje'!$B$13="A",CONCATENATE(" (",H11,")"),"")))," ")</f>
        <v> </v>
      </c>
      <c r="J11" s="165" t="e">
        <f t="shared" si="1"/>
        <v>#N/A</v>
      </c>
      <c r="K11" s="165"/>
      <c r="L11" s="176">
        <v>14</v>
      </c>
      <c r="M11" s="165" t="str">
        <f t="shared" si="2"/>
        <v> </v>
      </c>
      <c r="N11" s="165" t="str">
        <f>IF(M11=" ",'Všeob.údaje'!$B$10,'Zorad.úč.'!M11)</f>
        <v>w.o.</v>
      </c>
      <c r="O11" s="165"/>
      <c r="P11" s="165"/>
      <c r="Q11" s="165"/>
      <c r="R11" s="165"/>
      <c r="S11" s="165"/>
      <c r="T11" s="165"/>
      <c r="U11" s="165"/>
      <c r="V11" s="165"/>
      <c r="W11" s="165"/>
    </row>
    <row r="12" spans="1:23" ht="12.75">
      <c r="A12" s="164">
        <f t="shared" si="3"/>
        <v>11</v>
      </c>
      <c r="B12" s="166">
        <f>Účastníci!J6</f>
      </c>
      <c r="C12" s="166">
        <f t="shared" si="0"/>
        <v>999999</v>
      </c>
      <c r="D12" s="165">
        <f>TRIM(Účastníci!B6)</f>
      </c>
      <c r="E12" s="165" t="e">
        <f>IF(Účastníci!C6=0," ",TRIM(Účastníci!C6))</f>
        <v>#N/A</v>
      </c>
      <c r="F12" s="165">
        <f>IF(Účastníci!F6=0," ",TRIM(Účastníci!F6))</f>
      </c>
      <c r="G12" s="165" t="e">
        <f>IF(Účastníci!G6=0," ",TRIM(Účastníci!G6))</f>
        <v>#N/A</v>
      </c>
      <c r="H12" s="165" t="e">
        <f>IF(Účastníci!H6=0," ",TRIM(Účastníci!H6))</f>
        <v>#N/A</v>
      </c>
      <c r="I12" s="165" t="str">
        <f>IF(C12&lt;999999,TRIM(CONCATENATE(IF(F12&lt;&gt;" ",CONCATENATE(D12," ",F12),D12),IF('Všeob.údaje'!$B$13="A",CONCATENATE(" (",H12,")"),"")))," ")</f>
        <v> </v>
      </c>
      <c r="J12" s="165" t="e">
        <f t="shared" si="1"/>
        <v>#N/A</v>
      </c>
      <c r="K12" s="165"/>
      <c r="L12" s="176">
        <v>11</v>
      </c>
      <c r="M12" s="165" t="str">
        <f t="shared" si="2"/>
        <v> </v>
      </c>
      <c r="N12" s="165" t="str">
        <f>IF(M12=" ",'Všeob.údaje'!$B$10,'Zorad.úč.'!M12)</f>
        <v>w.o.</v>
      </c>
      <c r="O12" s="165"/>
      <c r="P12" s="165"/>
      <c r="Q12" s="165"/>
      <c r="R12" s="165"/>
      <c r="S12" s="165"/>
      <c r="T12" s="165"/>
      <c r="U12" s="165"/>
      <c r="V12" s="165"/>
      <c r="W12" s="165"/>
    </row>
    <row r="13" spans="1:23" ht="12.75">
      <c r="A13" s="164">
        <f t="shared" si="3"/>
        <v>12</v>
      </c>
      <c r="B13" s="166">
        <f>Účastníci!J18</f>
      </c>
      <c r="C13" s="166">
        <f t="shared" si="0"/>
        <v>999999</v>
      </c>
      <c r="D13" s="165">
        <f>TRIM(Účastníci!B18)</f>
      </c>
      <c r="E13" s="165" t="e">
        <f>IF(Účastníci!C18=0," ",TRIM(Účastníci!C18))</f>
        <v>#N/A</v>
      </c>
      <c r="F13" s="165">
        <f>IF(Účastníci!F18=0," ",TRIM(Účastníci!F18))</f>
      </c>
      <c r="G13" s="165" t="e">
        <f>IF(Účastníci!G18=0," ",TRIM(Účastníci!G18))</f>
        <v>#N/A</v>
      </c>
      <c r="H13" s="165" t="e">
        <f>IF(Účastníci!H18=0," ",TRIM(Účastníci!H18))</f>
        <v>#N/A</v>
      </c>
      <c r="I13" s="165" t="str">
        <f>IF(C13&lt;999999,TRIM(CONCATENATE(IF(F13&lt;&gt;" ",CONCATENATE(D13," ",F13),D13),IF('Všeob.údaje'!$B$13="A",CONCATENATE(" (",H13,")"),"")))," ")</f>
        <v> </v>
      </c>
      <c r="J13" s="165" t="e">
        <f t="shared" si="1"/>
        <v>#N/A</v>
      </c>
      <c r="K13" s="165"/>
      <c r="L13" s="176">
        <v>6</v>
      </c>
      <c r="M13" s="165" t="str">
        <f t="shared" si="2"/>
        <v> </v>
      </c>
      <c r="N13" s="165" t="str">
        <f>IF(M13=" ",'Všeob.údaje'!$B$10,'Zorad.úč.'!M13)</f>
        <v>w.o.</v>
      </c>
      <c r="O13" s="165"/>
      <c r="P13" s="165"/>
      <c r="Q13" s="165"/>
      <c r="R13" s="165"/>
      <c r="S13" s="165"/>
      <c r="T13" s="165"/>
      <c r="U13" s="165"/>
      <c r="V13" s="165"/>
      <c r="W13" s="165"/>
    </row>
    <row r="14" spans="1:23" ht="12.75">
      <c r="A14" s="164">
        <f t="shared" si="3"/>
        <v>13</v>
      </c>
      <c r="B14" s="166">
        <f>Účastníci!J14</f>
      </c>
      <c r="C14" s="166">
        <f t="shared" si="0"/>
        <v>999999</v>
      </c>
      <c r="D14" s="165">
        <f>TRIM(Účastníci!B14)</f>
      </c>
      <c r="E14" s="165" t="e">
        <f>IF(Účastníci!C14=0," ",TRIM(Účastníci!C14))</f>
        <v>#N/A</v>
      </c>
      <c r="F14" s="165">
        <f>IF(Účastníci!F14=0," ",TRIM(Účastníci!F14))</f>
      </c>
      <c r="G14" s="165" t="e">
        <f>IF(Účastníci!G14=0," ",TRIM(Účastníci!G14))</f>
        <v>#N/A</v>
      </c>
      <c r="H14" s="165" t="e">
        <f>IF(Účastníci!H14=0," ",TRIM(Účastníci!H14))</f>
        <v>#N/A</v>
      </c>
      <c r="I14" s="165" t="str">
        <f>IF(C14&lt;999999,TRIM(CONCATENATE(IF(F14&lt;&gt;" ",CONCATENATE(D14," ",F14),D14),IF('Všeob.údaje'!$B$13="A",CONCATENATE(" (",H14,")"),"")))," ")</f>
        <v> </v>
      </c>
      <c r="J14" s="165" t="e">
        <f t="shared" si="1"/>
        <v>#N/A</v>
      </c>
      <c r="K14" s="165"/>
      <c r="L14" s="176">
        <v>7</v>
      </c>
      <c r="M14" s="165" t="str">
        <f t="shared" si="2"/>
        <v> </v>
      </c>
      <c r="N14" s="165" t="str">
        <f>IF(M14=" ",'Všeob.údaje'!$B$10,'Zorad.úč.'!M14)</f>
        <v>w.o.</v>
      </c>
      <c r="O14" s="165"/>
      <c r="P14" s="165"/>
      <c r="Q14" s="165"/>
      <c r="R14" s="165"/>
      <c r="S14" s="165"/>
      <c r="T14" s="165"/>
      <c r="U14" s="165"/>
      <c r="V14" s="165"/>
      <c r="W14" s="165"/>
    </row>
    <row r="15" spans="1:23" ht="12.75">
      <c r="A15" s="164">
        <f t="shared" si="3"/>
        <v>14</v>
      </c>
      <c r="B15" s="166">
        <f>Účastníci!J17</f>
      </c>
      <c r="C15" s="166">
        <f t="shared" si="0"/>
        <v>999999</v>
      </c>
      <c r="D15" s="165">
        <f>TRIM(Účastníci!B17)</f>
      </c>
      <c r="E15" s="165" t="e">
        <f>IF(Účastníci!C17=0," ",TRIM(Účastníci!C17))</f>
        <v>#N/A</v>
      </c>
      <c r="F15" s="165">
        <f>IF(Účastníci!F17=0," ",TRIM(Účastníci!F17))</f>
      </c>
      <c r="G15" s="165" t="e">
        <f>IF(Účastníci!G17=0," ",TRIM(Účastníci!G17))</f>
        <v>#N/A</v>
      </c>
      <c r="H15" s="165" t="e">
        <f>IF(Účastníci!H17=0," ",TRIM(Účastníci!H17))</f>
        <v>#N/A</v>
      </c>
      <c r="I15" s="165" t="str">
        <f>IF(C15&lt;999999,TRIM(CONCATENATE(IF(F15&lt;&gt;" ",CONCATENATE(D15," ",F15),D15),IF('Všeob.údaje'!$B$13="A",CONCATENATE(" (",H15,")"),"")))," ")</f>
        <v> </v>
      </c>
      <c r="J15" s="165" t="e">
        <f t="shared" si="1"/>
        <v>#N/A</v>
      </c>
      <c r="K15" s="165"/>
      <c r="L15" s="176">
        <v>10</v>
      </c>
      <c r="M15" s="165" t="str">
        <f t="shared" si="2"/>
        <v> </v>
      </c>
      <c r="N15" s="165" t="str">
        <f>IF(M15=" ",'Všeob.údaje'!$B$10,'Zorad.úč.'!M15)</f>
        <v>w.o.</v>
      </c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3" ht="12.75">
      <c r="A16" s="164">
        <f t="shared" si="3"/>
        <v>15</v>
      </c>
      <c r="B16" s="166">
        <f>Účastníci!J13</f>
      </c>
      <c r="C16" s="166">
        <f t="shared" si="0"/>
        <v>999999</v>
      </c>
      <c r="D16" s="165">
        <f>TRIM(Účastníci!B13)</f>
      </c>
      <c r="E16" s="165" t="e">
        <f>IF(Účastníci!C13=0," ",TRIM(Účastníci!C13))</f>
        <v>#N/A</v>
      </c>
      <c r="F16" s="165">
        <f>IF(Účastníci!F13=0," ",TRIM(Účastníci!F13))</f>
      </c>
      <c r="G16" s="165" t="e">
        <f>IF(Účastníci!G13=0," ",TRIM(Účastníci!G13))</f>
        <v>#N/A</v>
      </c>
      <c r="H16" s="165" t="e">
        <f>IF(Účastníci!H13=0," ",TRIM(Účastníci!H13))</f>
        <v>#N/A</v>
      </c>
      <c r="I16" s="165" t="str">
        <f>IF(C16&lt;999999,TRIM(CONCATENATE(IF(F16&lt;&gt;" ",CONCATENATE(D16," ",F16),D16),IF('Všeob.údaje'!$B$13="A",CONCATENATE(" (",H16,")"),"")))," ")</f>
        <v> </v>
      </c>
      <c r="J16" s="165" t="e">
        <f t="shared" si="1"/>
        <v>#N/A</v>
      </c>
      <c r="K16" s="165"/>
      <c r="L16" s="176">
        <v>15</v>
      </c>
      <c r="M16" s="165" t="str">
        <f t="shared" si="2"/>
        <v> </v>
      </c>
      <c r="N16" s="165" t="str">
        <f>IF(M16=" ",'Všeob.údaje'!$B$10,'Zorad.úč.'!M16)</f>
        <v>w.o.</v>
      </c>
      <c r="O16" s="165"/>
      <c r="P16" s="165"/>
      <c r="Q16" s="165"/>
      <c r="R16" s="165"/>
      <c r="S16" s="165"/>
      <c r="T16" s="165"/>
      <c r="U16" s="165"/>
      <c r="V16" s="165"/>
      <c r="W16" s="165"/>
    </row>
    <row r="17" spans="1:23" ht="12.75">
      <c r="A17" s="164">
        <f t="shared" si="3"/>
        <v>16</v>
      </c>
      <c r="B17" s="166">
        <f>Účastníci!J7</f>
      </c>
      <c r="C17" s="166">
        <f t="shared" si="0"/>
        <v>999999</v>
      </c>
      <c r="D17" s="165">
        <f>TRIM(Účastníci!B7)</f>
      </c>
      <c r="E17" s="165" t="e">
        <f>IF(Účastníci!C7=0," ",TRIM(Účastníci!C7))</f>
        <v>#N/A</v>
      </c>
      <c r="F17" s="165">
        <f>IF(Účastníci!F7=0," ",TRIM(Účastníci!F7))</f>
      </c>
      <c r="G17" s="165" t="e">
        <f>IF(Účastníci!G7=0," ",TRIM(Účastníci!G7))</f>
        <v>#N/A</v>
      </c>
      <c r="H17" s="165" t="e">
        <f>IF(Účastníci!H7=0," ",TRIM(Účastníci!H7))</f>
        <v>#N/A</v>
      </c>
      <c r="I17" s="165" t="str">
        <f>IF(C17&lt;999999,TRIM(CONCATENATE(IF(F17&lt;&gt;" ",CONCATENATE(D17," ",F17),D17),IF('Všeob.údaje'!$B$13="A",CONCATENATE(" (",H17,")"),"")))," ")</f>
        <v> </v>
      </c>
      <c r="J17" s="165" t="e">
        <f t="shared" si="1"/>
        <v>#N/A</v>
      </c>
      <c r="K17" s="165"/>
      <c r="L17" s="176">
        <v>2</v>
      </c>
      <c r="M17" s="165" t="str">
        <f t="shared" si="2"/>
        <v> </v>
      </c>
      <c r="N17" s="165" t="str">
        <f>IF(M17=" ",'Všeob.údaje'!$B$10,'Zorad.úč.'!M17)</f>
        <v>w.o.</v>
      </c>
      <c r="O17" s="165"/>
      <c r="P17" s="165"/>
      <c r="Q17" s="165"/>
      <c r="R17" s="165"/>
      <c r="S17" s="165"/>
      <c r="T17" s="165"/>
      <c r="U17" s="165"/>
      <c r="V17" s="165"/>
      <c r="W17" s="165"/>
    </row>
    <row r="18" spans="1:12" ht="12.75">
      <c r="A18" s="177"/>
      <c r="B18" s="178"/>
      <c r="C18" s="45"/>
      <c r="D18" s="45"/>
      <c r="E18" s="45"/>
      <c r="F18" s="45"/>
      <c r="G18" s="45"/>
      <c r="H18" s="45"/>
      <c r="I18" s="45"/>
      <c r="J18" s="45"/>
      <c r="K18" s="45"/>
      <c r="L18" s="102"/>
    </row>
    <row r="19" spans="1:12" ht="13.5" thickBot="1">
      <c r="A19" s="179"/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3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Havier</dc:creator>
  <cp:keywords/>
  <dc:description/>
  <cp:lastModifiedBy>Braňo MAŽÁRI</cp:lastModifiedBy>
  <cp:lastPrinted>2002-09-26T06:47:48Z</cp:lastPrinted>
  <dcterms:created xsi:type="dcterms:W3CDTF">2002-05-20T09:43:01Z</dcterms:created>
  <dcterms:modified xsi:type="dcterms:W3CDTF">2010-11-22T13:19:19Z</dcterms:modified>
  <cp:category/>
  <cp:version/>
  <cp:contentType/>
  <cp:contentStatus/>
</cp:coreProperties>
</file>